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0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Geraldo\Dropbox\##Geraldo-Ana\1. Semana de Excel\2ª Semana de Excel\Conteudo\A02 - 5  Recursos Indispensáveis - OK\"/>
    </mc:Choice>
  </mc:AlternateContent>
  <xr:revisionPtr revIDLastSave="0" documentId="11_454DBB3981DB21E5C2A6F03F86D14CACB6539979" xr6:coauthVersionLast="45" xr6:coauthVersionMax="45" xr10:uidLastSave="{00000000-0000-0000-0000-000000000000}"/>
  <bookViews>
    <workbookView xWindow="480" yWindow="330" windowWidth="19875" windowHeight="7710" tabRatio="681" firstSheet="2" activeTab="2" xr2:uid="{00000000-000D-0000-FFFF-FFFF00000000}"/>
  </bookViews>
  <sheets>
    <sheet name="Tema" sheetId="5" r:id="rId1"/>
    <sheet name="1" sheetId="3" r:id="rId2"/>
    <sheet name="2" sheetId="6" r:id="rId3"/>
    <sheet name="3" sheetId="10" r:id="rId4"/>
    <sheet name="4" sheetId="11" r:id="rId5"/>
    <sheet name="5 - Email do Chefe" sheetId="15" r:id="rId6"/>
    <sheet name="5" sheetId="16" r:id="rId7"/>
    <sheet name="DASHBOARD" sheetId="17" r:id="rId8"/>
    <sheet name="1-Notas" sheetId="2" state="hidden" r:id="rId9"/>
    <sheet name="2_Notas" sheetId="9" state="hidden" r:id="rId10"/>
    <sheet name="3-Notas" sheetId="13" state="hidden" r:id="rId11"/>
    <sheet name="4-Notas" sheetId="14" state="hidden" r:id="rId12"/>
  </sheets>
  <externalReferences>
    <externalReference r:id="rId13"/>
    <externalReference r:id="rId14"/>
  </externalReferences>
  <definedNames>
    <definedName name="_xlnm._FilterDatabase" localSheetId="9" hidden="1">#REF!</definedName>
    <definedName name="_xlnm._FilterDatabase" localSheetId="3" hidden="1">'3'!$F$8:$H$22</definedName>
    <definedName name="_xlnm._FilterDatabase" localSheetId="4" hidden="1">'4'!$B$6:$H$36</definedName>
    <definedName name="_xlnm._FilterDatabase" localSheetId="6" hidden="1">'5'!$B$4:$L$40</definedName>
    <definedName name="_xlnm._FilterDatabase" localSheetId="0" hidden="1">#REF!</definedName>
    <definedName name="_xlnm._FilterDatabase" hidden="1">#REF!</definedName>
    <definedName name="BASE">'5'!$B$4:$L$40</definedName>
    <definedName name="BRASILEIRAO" localSheetId="11">#REF!</definedName>
    <definedName name="COD" hidden="1">[1]Listas!$G$10:$G$28</definedName>
    <definedName name="Critérios" localSheetId="11">[2]Q22_Class!#REF!</definedName>
    <definedName name="HOSPEDAGEM1" hidden="1">#REF!</definedName>
    <definedName name="PREÇOS">'3'!$B$8:$D$22</definedName>
    <definedName name="TIPOS" hidden="1">[1]Listas!$L$10:$L$18</definedName>
  </definedNames>
  <calcPr calcId="191028" calcCompleted="0"/>
  <pivotCaches>
    <pivotCache cacheId="12720" r:id="rId1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0" l="1"/>
  <c r="J10" i="10" s="1"/>
  <c r="I11" i="10"/>
  <c r="J11" i="10" s="1"/>
  <c r="I12" i="10"/>
  <c r="J12" i="10" s="1"/>
  <c r="I13" i="10"/>
  <c r="J13" i="10" s="1"/>
  <c r="I14" i="10"/>
  <c r="J14" i="10" s="1"/>
  <c r="I15" i="10"/>
  <c r="J15" i="10" s="1"/>
  <c r="I16" i="10"/>
  <c r="J16" i="10" s="1"/>
  <c r="I17" i="10"/>
  <c r="J17" i="10" s="1"/>
  <c r="I18" i="10"/>
  <c r="J18" i="10" s="1"/>
  <c r="I19" i="10"/>
  <c r="J19" i="10" s="1"/>
  <c r="I20" i="10"/>
  <c r="J20" i="10" s="1"/>
  <c r="I21" i="10"/>
  <c r="J21" i="10" s="1"/>
  <c r="I22" i="10"/>
  <c r="J22" i="10" s="1"/>
  <c r="I9" i="10"/>
  <c r="J9" i="10" s="1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9" i="10"/>
  <c r="K14" i="6"/>
  <c r="K15" i="6"/>
  <c r="K16" i="6"/>
  <c r="K17" i="6"/>
  <c r="K18" i="6"/>
  <c r="K13" i="6"/>
  <c r="G11" i="6"/>
  <c r="G12" i="6"/>
  <c r="G13" i="6"/>
  <c r="G14" i="6"/>
  <c r="G15" i="6"/>
  <c r="G16" i="6"/>
  <c r="G17" i="6"/>
  <c r="G18" i="6"/>
  <c r="G10" i="6"/>
  <c r="D11" i="6"/>
  <c r="D12" i="6"/>
  <c r="D13" i="6"/>
  <c r="D14" i="6"/>
  <c r="D15" i="6"/>
  <c r="D16" i="6"/>
  <c r="D17" i="6"/>
  <c r="D18" i="6"/>
  <c r="D10" i="6"/>
  <c r="E18" i="3"/>
  <c r="E17" i="3"/>
  <c r="E16" i="3"/>
  <c r="E15" i="3"/>
  <c r="G8" i="3"/>
  <c r="G9" i="3"/>
  <c r="G10" i="3"/>
  <c r="G11" i="3"/>
  <c r="G12" i="3"/>
  <c r="G13" i="3"/>
  <c r="G7" i="3"/>
  <c r="F8" i="3"/>
  <c r="H8" i="3" s="1"/>
  <c r="I8" i="3" s="1"/>
  <c r="F9" i="3"/>
  <c r="H9" i="3" s="1"/>
  <c r="I9" i="3" s="1"/>
  <c r="F10" i="3"/>
  <c r="H10" i="3" s="1"/>
  <c r="I10" i="3" s="1"/>
  <c r="F11" i="3"/>
  <c r="H11" i="3" s="1"/>
  <c r="I11" i="3" s="1"/>
  <c r="F12" i="3"/>
  <c r="H12" i="3" s="1"/>
  <c r="I12" i="3" s="1"/>
  <c r="F13" i="3"/>
  <c r="H13" i="3" s="1"/>
  <c r="I13" i="3" s="1"/>
  <c r="F7" i="3"/>
  <c r="F17" i="3" l="1"/>
  <c r="F18" i="3"/>
  <c r="F16" i="3"/>
  <c r="F15" i="3"/>
  <c r="H7" i="3"/>
  <c r="G17" i="3"/>
  <c r="G18" i="3"/>
  <c r="G16" i="3"/>
  <c r="G15" i="3"/>
  <c r="L40" i="16"/>
  <c r="K40" i="16"/>
  <c r="J40" i="16"/>
  <c r="L39" i="16"/>
  <c r="K39" i="16"/>
  <c r="J39" i="16"/>
  <c r="L38" i="16"/>
  <c r="K38" i="16"/>
  <c r="J38" i="16"/>
  <c r="L37" i="16"/>
  <c r="K37" i="16"/>
  <c r="J37" i="16"/>
  <c r="L36" i="16"/>
  <c r="K36" i="16"/>
  <c r="J36" i="16"/>
  <c r="L35" i="16"/>
  <c r="K35" i="16"/>
  <c r="J35" i="16"/>
  <c r="L34" i="16"/>
  <c r="K34" i="16"/>
  <c r="J34" i="16"/>
  <c r="L33" i="16"/>
  <c r="K33" i="16"/>
  <c r="J33" i="16"/>
  <c r="L32" i="16"/>
  <c r="K32" i="16"/>
  <c r="J32" i="16"/>
  <c r="L31" i="16"/>
  <c r="K31" i="16"/>
  <c r="J31" i="16"/>
  <c r="L30" i="16"/>
  <c r="K30" i="16"/>
  <c r="J30" i="16"/>
  <c r="L29" i="16"/>
  <c r="K29" i="16"/>
  <c r="J29" i="16"/>
  <c r="L28" i="16"/>
  <c r="K28" i="16"/>
  <c r="J28" i="16"/>
  <c r="L27" i="16"/>
  <c r="K27" i="16"/>
  <c r="J27" i="16"/>
  <c r="L26" i="16"/>
  <c r="K26" i="16"/>
  <c r="J26" i="16"/>
  <c r="L25" i="16"/>
  <c r="K25" i="16"/>
  <c r="J25" i="16"/>
  <c r="L24" i="16"/>
  <c r="K24" i="16"/>
  <c r="J24" i="16"/>
  <c r="L23" i="16"/>
  <c r="K23" i="16"/>
  <c r="J23" i="16"/>
  <c r="L22" i="16"/>
  <c r="K22" i="16"/>
  <c r="J22" i="16"/>
  <c r="L21" i="16"/>
  <c r="K21" i="16"/>
  <c r="J21" i="16"/>
  <c r="L20" i="16"/>
  <c r="K20" i="16"/>
  <c r="J20" i="16"/>
  <c r="L19" i="16"/>
  <c r="K19" i="16"/>
  <c r="J19" i="16"/>
  <c r="L18" i="16"/>
  <c r="K18" i="16"/>
  <c r="J18" i="16"/>
  <c r="L17" i="16"/>
  <c r="K17" i="16"/>
  <c r="J17" i="16"/>
  <c r="L16" i="16"/>
  <c r="K16" i="16"/>
  <c r="J16" i="16"/>
  <c r="L15" i="16"/>
  <c r="K15" i="16"/>
  <c r="J15" i="16"/>
  <c r="L14" i="16"/>
  <c r="K14" i="16"/>
  <c r="J14" i="16"/>
  <c r="L13" i="16"/>
  <c r="K13" i="16"/>
  <c r="J13" i="16"/>
  <c r="L12" i="16"/>
  <c r="K12" i="16"/>
  <c r="J12" i="16"/>
  <c r="L11" i="16"/>
  <c r="K11" i="16"/>
  <c r="J11" i="16"/>
  <c r="L10" i="16"/>
  <c r="K10" i="16"/>
  <c r="J10" i="16"/>
  <c r="L9" i="16"/>
  <c r="K9" i="16"/>
  <c r="J9" i="16"/>
  <c r="L8" i="16"/>
  <c r="K8" i="16"/>
  <c r="J8" i="16"/>
  <c r="L7" i="16"/>
  <c r="K7" i="16"/>
  <c r="J7" i="16"/>
  <c r="L6" i="16"/>
  <c r="K6" i="16"/>
  <c r="J6" i="16"/>
  <c r="L5" i="16"/>
  <c r="K5" i="16"/>
  <c r="J5" i="16"/>
  <c r="H17" i="3" l="1"/>
  <c r="H18" i="3"/>
  <c r="H16" i="3"/>
  <c r="H15" i="3"/>
  <c r="I7" i="3"/>
</calcChain>
</file>

<file path=xl/sharedStrings.xml><?xml version="1.0" encoding="utf-8"?>
<sst xmlns="http://schemas.openxmlformats.org/spreadsheetml/2006/main" count="596" uniqueCount="258">
  <si>
    <t>5 RECURSOS INDISPENSÁVEIS DO EXCEL</t>
  </si>
  <si>
    <t>Quais são os 5 recursos indispensáveis pra você?</t>
  </si>
  <si>
    <t>1 - FÓRMULAS</t>
  </si>
  <si>
    <t>Analise as saídas, custos e margens do último mês:</t>
  </si>
  <si>
    <t>Q05_Formulas</t>
  </si>
  <si>
    <t>Produto</t>
  </si>
  <si>
    <t>Preço Venda</t>
  </si>
  <si>
    <t>Preço Custo</t>
  </si>
  <si>
    <t>Unidades</t>
  </si>
  <si>
    <t>Total de  Vendas</t>
  </si>
  <si>
    <t>Total de  Custos</t>
  </si>
  <si>
    <t>Margem Bruta</t>
  </si>
  <si>
    <t>Índice Margem</t>
  </si>
  <si>
    <t>Refrigerantes</t>
  </si>
  <si>
    <t>Salgados</t>
  </si>
  <si>
    <t>Doces</t>
  </si>
  <si>
    <t>Café</t>
  </si>
  <si>
    <t>Pão de queijo</t>
  </si>
  <si>
    <t>Jornais</t>
  </si>
  <si>
    <t>Revistas</t>
  </si>
  <si>
    <t>TOTAIS</t>
  </si>
  <si>
    <t>MÉDIAS</t>
  </si>
  <si>
    <t>MÍNIMO</t>
  </si>
  <si>
    <t>MÁXIMO</t>
  </si>
  <si>
    <t>2 - Função SE</t>
  </si>
  <si>
    <t>Analise se os cafés dos diferentes shoppings e galerias, tiveram Lucro ou Prejuízo:</t>
  </si>
  <si>
    <t>Nas compras acima de 20 salgados (R$100), dar desconto de:</t>
  </si>
  <si>
    <t>Avaliação de qualidade de atendimento:</t>
  </si>
  <si>
    <t>DESCONTO</t>
  </si>
  <si>
    <t>Se Nota</t>
  </si>
  <si>
    <t>Limite</t>
  </si>
  <si>
    <t>Resultado</t>
  </si>
  <si>
    <t>&gt;=</t>
  </si>
  <si>
    <t>Ótimo</t>
  </si>
  <si>
    <t>Loja</t>
  </si>
  <si>
    <t>Situação</t>
  </si>
  <si>
    <t>Valor da Compra</t>
  </si>
  <si>
    <t>Valor Líquido</t>
  </si>
  <si>
    <t>Bom</t>
  </si>
  <si>
    <t>Shopping Curitiba</t>
  </si>
  <si>
    <t>Senão...</t>
  </si>
  <si>
    <t>Ruim</t>
  </si>
  <si>
    <t>Shopping Omar</t>
  </si>
  <si>
    <t>Shopping Estação</t>
  </si>
  <si>
    <t>Vendedor</t>
  </si>
  <si>
    <t>Nota</t>
  </si>
  <si>
    <t>Shopping Palladium</t>
  </si>
  <si>
    <t>Ana Clara</t>
  </si>
  <si>
    <t>Shopping Mueller</t>
  </si>
  <si>
    <t>Pedro</t>
  </si>
  <si>
    <t>Shopping Crystal</t>
  </si>
  <si>
    <t>Ricardo</t>
  </si>
  <si>
    <t>Shopping Total</t>
  </si>
  <si>
    <t>Maurício</t>
  </si>
  <si>
    <t>Pátio Batel</t>
  </si>
  <si>
    <t>Lara</t>
  </si>
  <si>
    <t>Galeria Suissa</t>
  </si>
  <si>
    <t>Priscila</t>
  </si>
  <si>
    <t>3 - PROCV</t>
  </si>
  <si>
    <t>Identificar o total faturado por produto baseando-se na tabela de preços vs. Quantidade vendida.</t>
  </si>
  <si>
    <t>Tabela de Preços</t>
  </si>
  <si>
    <t xml:space="preserve">Código </t>
  </si>
  <si>
    <t>Descrição</t>
  </si>
  <si>
    <t>Preço</t>
  </si>
  <si>
    <t>Qtde Vendida</t>
  </si>
  <si>
    <t>Faturamento</t>
  </si>
  <si>
    <t>CA-01</t>
  </si>
  <si>
    <t>Café Intenso</t>
  </si>
  <si>
    <t>CP-03</t>
  </si>
  <si>
    <t>CA-02</t>
  </si>
  <si>
    <t>Café Filtrado</t>
  </si>
  <si>
    <t>CA-03</t>
  </si>
  <si>
    <t>Café Descafeinado</t>
  </si>
  <si>
    <t>AC-01</t>
  </si>
  <si>
    <t>CP-01</t>
  </si>
  <si>
    <t>Capuccino</t>
  </si>
  <si>
    <t>AC-02</t>
  </si>
  <si>
    <t>CP-02</t>
  </si>
  <si>
    <t>Cappuccino Sabor Baunilha</t>
  </si>
  <si>
    <t>CA-05</t>
  </si>
  <si>
    <t>Cappuccino Sabor Chocolate</t>
  </si>
  <si>
    <t>CP-05</t>
  </si>
  <si>
    <t>CP-04</t>
  </si>
  <si>
    <t>Capuccino Light</t>
  </si>
  <si>
    <t>Cappuccino Diet</t>
  </si>
  <si>
    <t>CA-04</t>
  </si>
  <si>
    <t>Café Aromatizado Menta</t>
  </si>
  <si>
    <t>LE-01</t>
  </si>
  <si>
    <t>Café Aromatizado Doce de Leite</t>
  </si>
  <si>
    <t>Leite em Pó Integral</t>
  </si>
  <si>
    <t>LE-02</t>
  </si>
  <si>
    <t>Leite em Pó Desnatado</t>
  </si>
  <si>
    <t>Achocolatado Tradicional</t>
  </si>
  <si>
    <t>Achocoladot Diet</t>
  </si>
  <si>
    <t>Int_Av</t>
  </si>
  <si>
    <t>SP-38_ClassLista03</t>
  </si>
  <si>
    <t>4 - Lista de Dados</t>
  </si>
  <si>
    <t>TABELA OU LISTA DE DADOS: COMO ONDE E PORQUE USAR?</t>
  </si>
  <si>
    <t>Cliente</t>
  </si>
  <si>
    <t>Filial</t>
  </si>
  <si>
    <t>Categoria</t>
  </si>
  <si>
    <t>Qtde</t>
  </si>
  <si>
    <t>Vlr Venda</t>
  </si>
  <si>
    <t>Ana Paula</t>
  </si>
  <si>
    <t>Irmãos Andradas</t>
  </si>
  <si>
    <t>Curitiba</t>
  </si>
  <si>
    <t>Móveis</t>
  </si>
  <si>
    <t>Jogo de quarto</t>
  </si>
  <si>
    <t>Maria Cecília</t>
  </si>
  <si>
    <t>Distr Velozo</t>
  </si>
  <si>
    <t>Florianópolis</t>
  </si>
  <si>
    <t>Cômoda</t>
  </si>
  <si>
    <t>João Mendes</t>
  </si>
  <si>
    <t>Casas Hermann</t>
  </si>
  <si>
    <t>São Paulo</t>
  </si>
  <si>
    <t>Eletrônicos</t>
  </si>
  <si>
    <t>DVD Player</t>
  </si>
  <si>
    <t>Lilian Pereira</t>
  </si>
  <si>
    <t>Miranda &amp; Cia</t>
  </si>
  <si>
    <t>Vestuário</t>
  </si>
  <si>
    <t>Camiseta</t>
  </si>
  <si>
    <t>Plasma</t>
  </si>
  <si>
    <t>Vestido</t>
  </si>
  <si>
    <t>Antunes Maia</t>
  </si>
  <si>
    <t>Salvador</t>
  </si>
  <si>
    <t>Brinquedos</t>
  </si>
  <si>
    <t>Puzzle</t>
  </si>
  <si>
    <t>Claudia Santos</t>
  </si>
  <si>
    <t>Péricles Móveis</t>
  </si>
  <si>
    <t>Londrina</t>
  </si>
  <si>
    <t>Poltrona Single</t>
  </si>
  <si>
    <t>Ariele Almeida</t>
  </si>
  <si>
    <t>Furtado Klain</t>
  </si>
  <si>
    <t>Boneca</t>
  </si>
  <si>
    <t>Góia e Albuquerque</t>
  </si>
  <si>
    <t>Câmera fotográfica</t>
  </si>
  <si>
    <t>Fernando Soares</t>
  </si>
  <si>
    <t>Video Game</t>
  </si>
  <si>
    <t>Amanda Junqueira Ltda</t>
  </si>
  <si>
    <t>Computador</t>
  </si>
  <si>
    <t>Mauá Comércio</t>
  </si>
  <si>
    <t>krauze &amp; Moema</t>
  </si>
  <si>
    <t>Flexy Griff</t>
  </si>
  <si>
    <t>Rádio Relógio</t>
  </si>
  <si>
    <t>Demétrius Festas</t>
  </si>
  <si>
    <t>Berenice Santos</t>
  </si>
  <si>
    <t>5 - Tabela Dinâmica</t>
  </si>
  <si>
    <t>Data</t>
  </si>
  <si>
    <t>PREÇO</t>
  </si>
  <si>
    <t>VALOR</t>
  </si>
  <si>
    <t>MES</t>
  </si>
  <si>
    <t>ANO</t>
  </si>
  <si>
    <t>Lilian</t>
  </si>
  <si>
    <t>Dist Veloso</t>
  </si>
  <si>
    <t>Joinville</t>
  </si>
  <si>
    <t>Ariele</t>
  </si>
  <si>
    <t>F Klain</t>
  </si>
  <si>
    <t>Cama Box</t>
  </si>
  <si>
    <t>Cecilia</t>
  </si>
  <si>
    <t>Lojas Mauá</t>
  </si>
  <si>
    <t>Videogame</t>
  </si>
  <si>
    <t>Demétrius</t>
  </si>
  <si>
    <t>Bicicleta</t>
  </si>
  <si>
    <t>Goia Ltda</t>
  </si>
  <si>
    <t>Celular</t>
  </si>
  <si>
    <t>Junqueira</t>
  </si>
  <si>
    <t>Notebook</t>
  </si>
  <si>
    <t>Fernando</t>
  </si>
  <si>
    <t>Miran S/A</t>
  </si>
  <si>
    <t>C Herman</t>
  </si>
  <si>
    <t>Claudia</t>
  </si>
  <si>
    <t>Andrade Sá</t>
  </si>
  <si>
    <t>Maia S/A</t>
  </si>
  <si>
    <t>Mendes</t>
  </si>
  <si>
    <t>Jeans</t>
  </si>
  <si>
    <t>Peri Móveis</t>
  </si>
  <si>
    <t>Sofá</t>
  </si>
  <si>
    <t>Rádio</t>
  </si>
  <si>
    <t>Krauze Sons</t>
  </si>
  <si>
    <t>(Tudo)</t>
  </si>
  <si>
    <t>VENDEDOR</t>
  </si>
  <si>
    <t>FATURAMENTO</t>
  </si>
  <si>
    <t>CLIENTE</t>
  </si>
  <si>
    <t>PERCENT</t>
  </si>
  <si>
    <t>Soma de VALOR</t>
  </si>
  <si>
    <t>FILIAL</t>
  </si>
  <si>
    <t>VENDAS</t>
  </si>
  <si>
    <t>VALOR MEDIO</t>
  </si>
  <si>
    <t>PRODUTO</t>
  </si>
  <si>
    <t>Total Geral</t>
  </si>
  <si>
    <t>USANDO FÓRMULAS BÁSICAS NO EXCEL</t>
  </si>
  <si>
    <t>uma formula começa com = e tem operadores matematicos &amp; celulas</t>
  </si>
  <si>
    <t>Para indicar as células a usar na fórmula, basta clicar sobre elas; o Excel gera a referência</t>
  </si>
  <si>
    <t>Os operadores devem ser digitados. Atentar para que a multiplicação é o asterisco (*)</t>
  </si>
  <si>
    <t>e que a divisão é a barra (/)</t>
  </si>
  <si>
    <t>USANDO A FUNÇÃO AUTO-SOMA</t>
  </si>
  <si>
    <t>o botão AUTOSOMA faz a função SOMA diretamente</t>
  </si>
  <si>
    <t>A própria função tenta encontrar o intervalo a ser somado; se for o caso,ajustar o intervalo</t>
  </si>
  <si>
    <t>Um intervalo de células no excel tem a referencia tipo b8:g8, indicando</t>
  </si>
  <si>
    <t>a primeira e a ultima celula do intervalo separadas por 2 pontos.</t>
  </si>
  <si>
    <t>USANDO AS FUNÇÕES MEDIA, MINIMO, MAXIMO</t>
  </si>
  <si>
    <t>No botão AUTOSOMA encontramos os atalhos diretos para estas funções que são</t>
  </si>
  <si>
    <t>usadas praticamente em todas as analise de dados feitas com o Excel</t>
  </si>
  <si>
    <t>USO DA FUNÇÃO   SE    PARA TOMADA DE DECISÃO</t>
  </si>
  <si>
    <t>Quando numa mesma coluna podemos ter dois ou mais RESULTADOS</t>
  </si>
  <si>
    <t>conforme ocorra uma determinada condiç~çao, nós usamos a função</t>
  </si>
  <si>
    <t>SE para resolver esta situação</t>
  </si>
  <si>
    <t>A FUNÇÃO SE É UMA FUNÇÃO LÓGICA, NA GUIA FORMULAS.</t>
  </si>
  <si>
    <t>AO SER ACIONADA TRAZ UMA CAIXA DE DIALOGO PARA COLOCAR PARAMETROS</t>
  </si>
  <si>
    <r>
      <t xml:space="preserve">USO DA FUNÇÃO   </t>
    </r>
    <r>
      <rPr>
        <b/>
        <sz val="14"/>
        <color theme="1"/>
        <rFont val="Calibri"/>
        <family val="2"/>
        <scheme val="minor"/>
      </rPr>
      <t xml:space="preserve">SE </t>
    </r>
    <r>
      <rPr>
        <b/>
        <sz val="11"/>
        <color theme="1"/>
        <rFont val="Calibri"/>
        <family val="2"/>
        <scheme val="minor"/>
      </rPr>
      <t xml:space="preserve">   Exemplo 01</t>
    </r>
  </si>
  <si>
    <t>O teste lógico deve verificar se  a célula tem valor menor que Zero (0)</t>
  </si>
  <si>
    <t>Se for VERDADEIRO  (SIM, Então) = lançar NEGATIVO</t>
  </si>
  <si>
    <t>Se for FALSO (NÃO , Senão) = lançar POSITIVO</t>
  </si>
  <si>
    <r>
      <t xml:space="preserve">USO DA FUNÇÃO   </t>
    </r>
    <r>
      <rPr>
        <b/>
        <sz val="14"/>
        <color theme="1"/>
        <rFont val="Calibri"/>
        <family val="2"/>
        <scheme val="minor"/>
      </rPr>
      <t xml:space="preserve">SE </t>
    </r>
    <r>
      <rPr>
        <b/>
        <sz val="11"/>
        <color theme="1"/>
        <rFont val="Calibri"/>
        <family val="2"/>
        <scheme val="minor"/>
      </rPr>
      <t xml:space="preserve">   Exemplo 02</t>
    </r>
  </si>
  <si>
    <t>O teste lógico deve verificar se  a célula tem valor IGUAL A ZERO ou VAZIO ( ""))</t>
  </si>
  <si>
    <t>Se for VERDADEIRO  (SIM, Então) = lançar VAZIO</t>
  </si>
  <si>
    <t>Se for FALSO (NÃO , Senão) = lançar NOME OK</t>
  </si>
  <si>
    <r>
      <t xml:space="preserve">USO DA FUNÇÃO   </t>
    </r>
    <r>
      <rPr>
        <b/>
        <sz val="14"/>
        <color theme="1"/>
        <rFont val="Calibri"/>
        <family val="2"/>
        <scheme val="minor"/>
      </rPr>
      <t xml:space="preserve">SE </t>
    </r>
    <r>
      <rPr>
        <b/>
        <sz val="11"/>
        <color theme="1"/>
        <rFont val="Calibri"/>
        <family val="2"/>
        <scheme val="minor"/>
      </rPr>
      <t xml:space="preserve">   Exemplo 03</t>
    </r>
  </si>
  <si>
    <t>O teste lógico deve verificar se  a célula tem valor maior ou igual a outra célula (Fixada)</t>
  </si>
  <si>
    <t>Se for VERDADEIRO  (SIM, Então) = no caso, Aprovado ( também fixado)</t>
  </si>
  <si>
    <t>Se for FALSO (NÃO , Senão) = no caso  Reprovado ( também fixado)</t>
  </si>
  <si>
    <t>IMPORTANTE</t>
  </si>
  <si>
    <t>Para combinar uma formula dentro de outra, usando as janelas de funções, é necessário</t>
  </si>
  <si>
    <r>
      <t>chamar a segunda função na lista de usadas recentemente, que aparece na</t>
    </r>
    <r>
      <rPr>
        <b/>
        <sz val="11"/>
        <color theme="1"/>
        <rFont val="Calibri"/>
        <family val="2"/>
        <scheme val="minor"/>
      </rPr>
      <t xml:space="preserve"> CAIXA DE NOMES</t>
    </r>
  </si>
  <si>
    <t>Veja figura ao  lado.</t>
  </si>
  <si>
    <t>PROCV OU VLOOKUP</t>
  </si>
  <si>
    <t>Procura em tabela vertical ( por colunas)</t>
  </si>
  <si>
    <t>Procura um ítem numa tabela e traz como resultado</t>
  </si>
  <si>
    <t xml:space="preserve"> uma outra coluna da mesma tabela</t>
  </si>
  <si>
    <t>ex.: procura o codigo e traz o nome da produtora</t>
  </si>
  <si>
    <t>o criterio de pesquisa fornecido ( prim parametro)</t>
  </si>
  <si>
    <t>encontrado, devolve a n-esima coluna especificada ( 3 parametro)</t>
  </si>
  <si>
    <r>
      <t xml:space="preserve">a procura sempre será a partir da </t>
    </r>
    <r>
      <rPr>
        <b/>
        <sz val="11"/>
        <color theme="1"/>
        <rFont val="Calibri"/>
        <family val="2"/>
        <scheme val="minor"/>
      </rPr>
      <t>primeira</t>
    </r>
    <r>
      <rPr>
        <sz val="10"/>
        <rFont val="Arial"/>
        <family val="2"/>
      </rPr>
      <t xml:space="preserve"> coluna</t>
    </r>
  </si>
  <si>
    <r>
      <t xml:space="preserve">dai em diante, as colunas a direita  são </t>
    </r>
    <r>
      <rPr>
        <b/>
        <sz val="11"/>
        <color theme="1"/>
        <rFont val="Calibri"/>
        <family val="2"/>
        <scheme val="minor"/>
      </rPr>
      <t>numeradas</t>
    </r>
    <r>
      <rPr>
        <sz val="10"/>
        <rFont val="Arial"/>
        <family val="2"/>
      </rPr>
      <t xml:space="preserve"> em ordem </t>
    </r>
  </si>
  <si>
    <t>Portanto necessita de quatro  parametros</t>
  </si>
  <si>
    <t>1- criterio de pesquisa</t>
  </si>
  <si>
    <t>2- a tabela de pesquisa</t>
  </si>
  <si>
    <t>3- o numero da coluna desejada da tabela</t>
  </si>
  <si>
    <t>4- sim/não - se a pesquisa é exata ou aproximada ( não = exata)</t>
  </si>
  <si>
    <r>
      <t xml:space="preserve">o ultimo parametro define se a procura será </t>
    </r>
    <r>
      <rPr>
        <b/>
        <sz val="11"/>
        <color theme="1"/>
        <rFont val="Calibri"/>
        <family val="2"/>
        <scheme val="minor"/>
      </rPr>
      <t>exata ou aproximada</t>
    </r>
  </si>
  <si>
    <t>exata = FALSO  (0)</t>
  </si>
  <si>
    <t>Aprox = VERDADEIRO (1 ou vazio)</t>
  </si>
  <si>
    <t>dica : pode-se usar o F3</t>
  </si>
  <si>
    <t>O CONCEITO DE LISTA DE DADOS</t>
  </si>
  <si>
    <t>Uma lista de dados é uma tabela do Excel que segue as regras abaixo</t>
  </si>
  <si>
    <t>a) Termina numa linha vazia, logo não tem linhas vazias</t>
  </si>
  <si>
    <t>b) Termina numa coluna vazia, logo não tem colunas vazias</t>
  </si>
  <si>
    <t>c) Cada coluna tem um título, logo só tem uma linha de titulos</t>
  </si>
  <si>
    <t>CONCEITO FUNDAMENTAL NO EXCEL</t>
  </si>
  <si>
    <t>Uma lista de dados é a forma básica de tratamento de bases de dados no Excel</t>
  </si>
  <si>
    <t>UTILIZANDO O NOVO RECURSO INSERIR TABELA</t>
  </si>
  <si>
    <t>A partir do Excel 2007 foi criado um novo recurso, denominado Tabela.</t>
  </si>
  <si>
    <t>Este recurso pode ser aplicado em listas de dados , com alguns benefícios:</t>
  </si>
  <si>
    <t>a) Permite uma formatação sofisticada com um design pronto</t>
  </si>
  <si>
    <t>b) Permite expansão natural da lista, usando a tecla TAB no final da lista</t>
  </si>
  <si>
    <t>c) Mantém a formatação mesmo com reclassificações</t>
  </si>
  <si>
    <t>RETORNANDO A UMA LISTA DE DADOS NOIRMAL</t>
  </si>
  <si>
    <t>Basta acionar o comando Converter para Intervalo na guia Ferramentas de Tabelas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</si>
</sst>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&quot;* #,##0.00_);_(&quot;R$&quot;* \(#,##0.00\);_(&quot;R$&quot;* &quot;-&quot;??_);_(@_)"/>
    <numFmt numFmtId="166" formatCode="_(* #,##0.00_);_(* \(#,##0.00\);_(* &quot;-&quot;??_);_(@_)"/>
    <numFmt numFmtId="167" formatCode="&quot;$&quot;#,##0_);[Red]\(&quot;$&quot;#,##0\)"/>
    <numFmt numFmtId="168" formatCode="0.0%"/>
    <numFmt numFmtId="169" formatCode="[$-416]dd\-mmm\-yy;@"/>
    <numFmt numFmtId="170" formatCode="_(&quot;R$ &quot;* #,##0.00_);_(&quot;R$ &quot;* \(#,##0.00\);_(&quot;R$ &quot;* &quot;-&quot;??_);_(@_)"/>
    <numFmt numFmtId="171" formatCode="_-[$R$-416]\ * #,##0.00_-;\-[$R$-416]\ * #,##0.00_-;_-[$R$-416]\ * &quot;-&quot;??_-;_-@_-"/>
    <numFmt numFmtId="172" formatCode="00"/>
    <numFmt numFmtId="173" formatCode="0.0"/>
    <numFmt numFmtId="174" formatCode="&quot;R$&quot;\ #,##0.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18"/>
      <name val="Arial Rounded MT Bold"/>
      <family val="2"/>
    </font>
    <font>
      <sz val="10"/>
      <name val="Arial"/>
      <family val="2"/>
    </font>
    <font>
      <b/>
      <i/>
      <sz val="10"/>
      <color indexed="9"/>
      <name val="Arial"/>
      <family val="2"/>
    </font>
    <font>
      <sz val="10"/>
      <name val="MS Sans Serif"/>
      <family val="2"/>
    </font>
    <font>
      <b/>
      <i/>
      <sz val="12"/>
      <color indexed="8"/>
      <name val="Garamond"/>
      <family val="1"/>
    </font>
    <font>
      <b/>
      <sz val="10"/>
      <name val="MS Sans Serif"/>
      <family val="2"/>
    </font>
    <font>
      <sz val="10"/>
      <name val="Comic Sans MS"/>
      <family val="4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60"/>
      <color theme="8" tint="-0.499984740745262"/>
      <name val="Britannic Bold"/>
      <family val="2"/>
    </font>
    <font>
      <sz val="11"/>
      <color theme="8" tint="-0.499984740745262"/>
      <name val="Calibri"/>
      <family val="2"/>
      <scheme val="minor"/>
    </font>
    <font>
      <b/>
      <sz val="36"/>
      <color rgb="FF0070C0"/>
      <name val="Britannic Bold"/>
      <family val="2"/>
    </font>
    <font>
      <b/>
      <sz val="48"/>
      <color rgb="FF0070C0"/>
      <name val="Britannic Bold"/>
      <family val="2"/>
    </font>
    <font>
      <b/>
      <sz val="11"/>
      <color theme="0"/>
      <name val="Calibri"/>
      <family val="2"/>
      <scheme val="minor"/>
    </font>
    <font>
      <b/>
      <sz val="36"/>
      <color theme="3" tint="-0.499984740745262"/>
      <name val="Britannic Bold"/>
      <family val="2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3" tint="-0.249977111117893"/>
      <name val="Arial Rounded MT Bold"/>
      <family val="2"/>
    </font>
    <font>
      <sz val="12"/>
      <color theme="3" tint="-0.249977111117893"/>
      <name val="Arial Black"/>
      <family val="2"/>
    </font>
    <font>
      <sz val="12"/>
      <color rgb="FF002060"/>
      <name val="Arial Black"/>
      <family val="2"/>
    </font>
    <font>
      <b/>
      <sz val="36"/>
      <color theme="0"/>
      <name val="Britannic Bold"/>
      <family val="2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3"/>
        <bgColor indexed="2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38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4" fillId="2" borderId="0">
      <alignment horizontal="center"/>
    </xf>
    <xf numFmtId="38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6" fillId="3" borderId="2">
      <alignment horizontal="left"/>
    </xf>
    <xf numFmtId="0" fontId="7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" fillId="0" borderId="0"/>
    <xf numFmtId="0" fontId="3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17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 applyAlignment="1">
      <alignment horizontal="left"/>
    </xf>
    <xf numFmtId="165" fontId="0" fillId="0" borderId="1" xfId="2" applyFont="1" applyBorder="1"/>
    <xf numFmtId="0" fontId="0" fillId="0" borderId="1" xfId="1" applyNumberFormat="1" applyFont="1" applyBorder="1" applyAlignment="1">
      <alignment horizontal="center" vertical="center"/>
    </xf>
    <xf numFmtId="165" fontId="0" fillId="0" borderId="1" xfId="2" applyFont="1" applyBorder="1" applyAlignment="1"/>
    <xf numFmtId="9" fontId="0" fillId="0" borderId="1" xfId="3" applyFont="1" applyBorder="1" applyAlignment="1"/>
    <xf numFmtId="0" fontId="2" fillId="0" borderId="0" xfId="0" applyFont="1" applyBorder="1" applyAlignment="1" applyProtection="1">
      <alignment vertical="center"/>
      <protection hidden="1"/>
    </xf>
    <xf numFmtId="0" fontId="0" fillId="0" borderId="0" xfId="0" applyAlignment="1">
      <alignment wrapText="1"/>
    </xf>
    <xf numFmtId="0" fontId="10" fillId="0" borderId="0" xfId="0" applyFont="1" applyAlignment="1"/>
    <xf numFmtId="0" fontId="0" fillId="0" borderId="0" xfId="0" applyAlignment="1"/>
    <xf numFmtId="0" fontId="0" fillId="0" borderId="0" xfId="0" applyBorder="1" applyAlignment="1">
      <alignment horizontal="left"/>
    </xf>
    <xf numFmtId="165" fontId="0" fillId="0" borderId="0" xfId="2" applyFont="1" applyBorder="1"/>
    <xf numFmtId="0" fontId="0" fillId="0" borderId="0" xfId="1" applyNumberFormat="1" applyFont="1" applyBorder="1" applyAlignment="1">
      <alignment horizontal="center" vertical="center"/>
    </xf>
    <xf numFmtId="165" fontId="0" fillId="0" borderId="0" xfId="2" applyFont="1" applyBorder="1" applyAlignment="1"/>
    <xf numFmtId="9" fontId="0" fillId="0" borderId="0" xfId="3" applyFont="1" applyBorder="1" applyAlignment="1"/>
    <xf numFmtId="0" fontId="11" fillId="0" borderId="0" xfId="31" applyFont="1" applyFill="1" applyAlignment="1">
      <alignment vertical="top" wrapText="1"/>
    </xf>
    <xf numFmtId="0" fontId="12" fillId="0" borderId="0" xfId="31" applyFont="1" applyFill="1"/>
    <xf numFmtId="0" fontId="1" fillId="0" borderId="0" xfId="31"/>
    <xf numFmtId="0" fontId="3" fillId="0" borderId="0" xfId="33"/>
    <xf numFmtId="9" fontId="2" fillId="6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4"/>
    <xf numFmtId="0" fontId="3" fillId="0" borderId="0" xfId="4" applyAlignment="1">
      <alignment horizontal="left"/>
    </xf>
    <xf numFmtId="0" fontId="9" fillId="6" borderId="3" xfId="4" applyFont="1" applyFill="1" applyBorder="1" applyAlignment="1">
      <alignment horizontal="center"/>
    </xf>
    <xf numFmtId="0" fontId="17" fillId="0" borderId="1" xfId="4" applyFont="1" applyBorder="1" applyAlignment="1">
      <alignment horizontal="center"/>
    </xf>
    <xf numFmtId="0" fontId="18" fillId="0" borderId="0" xfId="0" applyFont="1"/>
    <xf numFmtId="0" fontId="19" fillId="7" borderId="0" xfId="0" applyFont="1" applyFill="1"/>
    <xf numFmtId="0" fontId="10" fillId="0" borderId="0" xfId="0" applyFont="1"/>
    <xf numFmtId="0" fontId="20" fillId="0" borderId="0" xfId="33" applyFont="1"/>
    <xf numFmtId="0" fontId="21" fillId="0" borderId="0" xfId="33" applyFont="1"/>
    <xf numFmtId="0" fontId="20" fillId="0" borderId="0" xfId="33" applyFont="1" applyAlignment="1">
      <alignment horizontal="center"/>
    </xf>
    <xf numFmtId="170" fontId="3" fillId="0" borderId="0" xfId="34"/>
    <xf numFmtId="0" fontId="3" fillId="0" borderId="0" xfId="4" applyAlignment="1">
      <alignment horizontal="right"/>
    </xf>
    <xf numFmtId="0" fontId="3" fillId="0" borderId="0" xfId="0" applyFont="1" applyBorder="1" applyAlignment="1" applyProtection="1">
      <alignment vertical="center" wrapText="1"/>
      <protection hidden="1"/>
    </xf>
    <xf numFmtId="0" fontId="17" fillId="0" borderId="0" xfId="34" applyNumberFormat="1" applyFont="1" applyFill="1" applyBorder="1" applyAlignment="1">
      <alignment horizontal="left"/>
    </xf>
    <xf numFmtId="0" fontId="3" fillId="0" borderId="0" xfId="4" applyNumberFormat="1" applyFont="1" applyFill="1" applyBorder="1" applyAlignment="1"/>
    <xf numFmtId="166" fontId="3" fillId="0" borderId="0" xfId="36" applyNumberFormat="1" applyFont="1" applyFill="1" applyBorder="1" applyAlignment="1"/>
    <xf numFmtId="0" fontId="1" fillId="0" borderId="0" xfId="31" applyAlignment="1">
      <alignment wrapText="1"/>
    </xf>
    <xf numFmtId="0" fontId="10" fillId="0" borderId="0" xfId="31" applyFont="1"/>
    <xf numFmtId="0" fontId="10" fillId="0" borderId="0" xfId="31" applyFont="1" applyAlignment="1">
      <alignment wrapText="1"/>
    </xf>
    <xf numFmtId="0" fontId="1" fillId="0" borderId="4" xfId="31" applyBorder="1"/>
    <xf numFmtId="0" fontId="1" fillId="0" borderId="5" xfId="31" applyBorder="1"/>
    <xf numFmtId="0" fontId="1" fillId="0" borderId="6" xfId="31" applyBorder="1"/>
    <xf numFmtId="0" fontId="1" fillId="0" borderId="0" xfId="31" applyAlignment="1">
      <alignment horizontal="left" wrapText="1" indent="3"/>
    </xf>
    <xf numFmtId="0" fontId="1" fillId="0" borderId="0" xfId="31" applyFont="1" applyAlignment="1">
      <alignment horizontal="left" indent="5"/>
    </xf>
    <xf numFmtId="0" fontId="1" fillId="0" borderId="0" xfId="31" applyAlignment="1">
      <alignment horizontal="left" indent="5"/>
    </xf>
    <xf numFmtId="0" fontId="23" fillId="9" borderId="0" xfId="0" applyFont="1" applyFill="1" applyAlignment="1">
      <alignment wrapText="1"/>
    </xf>
    <xf numFmtId="0" fontId="0" fillId="0" borderId="0" xfId="0" applyFont="1" applyAlignment="1">
      <alignment horizontal="left" wrapText="1" indent="2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4" fillId="0" borderId="0" xfId="0" applyFont="1" applyBorder="1" applyAlignment="1" applyProtection="1">
      <alignment vertical="center"/>
      <protection hidden="1"/>
    </xf>
    <xf numFmtId="0" fontId="0" fillId="0" borderId="1" xfId="0" applyBorder="1" applyAlignment="1">
      <alignment horizontal="center"/>
    </xf>
    <xf numFmtId="0" fontId="15" fillId="5" borderId="1" xfId="0" applyFont="1" applyFill="1" applyBorder="1" applyAlignment="1">
      <alignment horizontal="center"/>
    </xf>
    <xf numFmtId="165" fontId="0" fillId="0" borderId="1" xfId="2" applyFont="1" applyBorder="1" applyAlignment="1">
      <alignment horizontal="center"/>
    </xf>
    <xf numFmtId="171" fontId="0" fillId="0" borderId="1" xfId="0" applyNumberFormat="1" applyBorder="1" applyAlignment="1">
      <alignment horizontal="center"/>
    </xf>
    <xf numFmtId="0" fontId="24" fillId="0" borderId="1" xfId="0" applyFont="1" applyBorder="1" applyAlignment="1" applyProtection="1">
      <alignment horizontal="center" vertical="center"/>
      <protection hidden="1"/>
    </xf>
    <xf numFmtId="0" fontId="15" fillId="5" borderId="1" xfId="0" applyFont="1" applyFill="1" applyBorder="1" applyAlignment="1">
      <alignment horizontal="center" vertical="center"/>
    </xf>
    <xf numFmtId="0" fontId="22" fillId="8" borderId="1" xfId="33" applyFont="1" applyFill="1" applyBorder="1" applyAlignment="1">
      <alignment horizontal="center" vertical="center"/>
    </xf>
    <xf numFmtId="0" fontId="20" fillId="8" borderId="1" xfId="33" applyFont="1" applyFill="1" applyBorder="1" applyAlignment="1">
      <alignment horizontal="center" vertical="center"/>
    </xf>
    <xf numFmtId="0" fontId="21" fillId="0" borderId="0" xfId="33" applyFont="1" applyFill="1"/>
    <xf numFmtId="49" fontId="22" fillId="0" borderId="0" xfId="33" applyNumberFormat="1" applyFont="1" applyFill="1" applyBorder="1" applyAlignment="1">
      <alignment horizontal="center" vertical="center"/>
    </xf>
    <xf numFmtId="0" fontId="22" fillId="0" borderId="0" xfId="33" applyFont="1" applyFill="1" applyBorder="1" applyAlignment="1">
      <alignment vertical="center"/>
    </xf>
    <xf numFmtId="0" fontId="3" fillId="0" borderId="0" xfId="33" applyFill="1"/>
    <xf numFmtId="0" fontId="20" fillId="0" borderId="0" xfId="33" applyFont="1" applyFill="1"/>
    <xf numFmtId="0" fontId="20" fillId="0" borderId="1" xfId="33" applyFont="1" applyBorder="1" applyAlignment="1">
      <alignment horizontal="center"/>
    </xf>
    <xf numFmtId="0" fontId="20" fillId="0" borderId="1" xfId="33" applyFont="1" applyBorder="1" applyAlignment="1">
      <alignment horizontal="left"/>
    </xf>
    <xf numFmtId="0" fontId="26" fillId="0" borderId="0" xfId="0" applyFont="1" applyAlignment="1"/>
    <xf numFmtId="0" fontId="0" fillId="0" borderId="1" xfId="0" applyFont="1" applyBorder="1"/>
    <xf numFmtId="14" fontId="0" fillId="0" borderId="1" xfId="0" applyNumberFormat="1" applyFont="1" applyBorder="1" applyAlignment="1">
      <alignment horizontal="center"/>
    </xf>
    <xf numFmtId="170" fontId="0" fillId="0" borderId="1" xfId="37" applyNumberFormat="1" applyFont="1" applyBorder="1"/>
    <xf numFmtId="0" fontId="0" fillId="0" borderId="1" xfId="0" applyFont="1" applyBorder="1" applyAlignment="1">
      <alignment horizontal="center"/>
    </xf>
    <xf numFmtId="170" fontId="0" fillId="0" borderId="1" xfId="0" applyNumberFormat="1" applyFont="1" applyBorder="1"/>
    <xf numFmtId="172" fontId="0" fillId="0" borderId="1" xfId="0" applyNumberFormat="1" applyFont="1" applyBorder="1" applyAlignment="1">
      <alignment horizontal="center"/>
    </xf>
    <xf numFmtId="0" fontId="14" fillId="10" borderId="0" xfId="32" applyFont="1" applyFill="1" applyAlignment="1">
      <alignment vertical="center" wrapText="1"/>
    </xf>
    <xf numFmtId="0" fontId="15" fillId="5" borderId="1" xfId="0" applyFont="1" applyFill="1" applyBorder="1" applyAlignment="1">
      <alignment horizontal="center" vertical="center" wrapText="1"/>
    </xf>
    <xf numFmtId="171" fontId="0" fillId="0" borderId="0" xfId="0" applyNumberFormat="1" applyFill="1" applyBorder="1" applyAlignment="1">
      <alignment horizontal="center"/>
    </xf>
    <xf numFmtId="173" fontId="0" fillId="0" borderId="1" xfId="0" applyNumberFormat="1" applyBorder="1" applyAlignment="1">
      <alignment horizontal="center"/>
    </xf>
    <xf numFmtId="0" fontId="22" fillId="0" borderId="1" xfId="33" applyFont="1" applyBorder="1" applyAlignment="1">
      <alignment horizontal="centerContinuous"/>
    </xf>
    <xf numFmtId="0" fontId="26" fillId="0" borderId="0" xfId="0" applyFont="1" applyBorder="1" applyAlignment="1"/>
    <xf numFmtId="0" fontId="28" fillId="0" borderId="7" xfId="0" applyFont="1" applyBorder="1" applyAlignment="1">
      <alignment horizontal="left"/>
    </xf>
    <xf numFmtId="0" fontId="28" fillId="0" borderId="8" xfId="0" applyFont="1" applyBorder="1" applyAlignment="1">
      <alignment horizontal="left"/>
    </xf>
    <xf numFmtId="0" fontId="28" fillId="0" borderId="8" xfId="0" applyFont="1" applyBorder="1" applyAlignment="1">
      <alignment horizontal="center"/>
    </xf>
    <xf numFmtId="165" fontId="28" fillId="0" borderId="9" xfId="2" applyNumberFormat="1" applyFont="1" applyBorder="1" applyAlignment="1">
      <alignment horizontal="left"/>
    </xf>
    <xf numFmtId="0" fontId="28" fillId="0" borderId="10" xfId="0" applyFont="1" applyBorder="1" applyAlignment="1">
      <alignment horizontal="left"/>
    </xf>
    <xf numFmtId="0" fontId="28" fillId="0" borderId="11" xfId="0" applyFont="1" applyBorder="1" applyAlignment="1">
      <alignment horizontal="left"/>
    </xf>
    <xf numFmtId="0" fontId="28" fillId="0" borderId="11" xfId="0" applyFont="1" applyBorder="1" applyAlignment="1">
      <alignment horizontal="center"/>
    </xf>
    <xf numFmtId="165" fontId="28" fillId="0" borderId="12" xfId="2" applyNumberFormat="1" applyFont="1" applyBorder="1" applyAlignment="1">
      <alignment horizontal="left"/>
    </xf>
    <xf numFmtId="0" fontId="15" fillId="11" borderId="7" xfId="0" applyFont="1" applyFill="1" applyBorder="1" applyAlignment="1">
      <alignment horizontal="left" vertical="center"/>
    </xf>
    <xf numFmtId="0" fontId="15" fillId="11" borderId="8" xfId="0" applyFont="1" applyFill="1" applyBorder="1" applyAlignment="1">
      <alignment horizontal="left" vertical="center"/>
    </xf>
    <xf numFmtId="0" fontId="15" fillId="11" borderId="8" xfId="0" applyFont="1" applyFill="1" applyBorder="1" applyAlignment="1">
      <alignment horizontal="center" vertical="center"/>
    </xf>
    <xf numFmtId="0" fontId="15" fillId="11" borderId="9" xfId="0" applyFont="1" applyFill="1" applyBorder="1" applyAlignment="1">
      <alignment horizontal="right" vertical="center"/>
    </xf>
    <xf numFmtId="0" fontId="0" fillId="0" borderId="0" xfId="0" applyFill="1"/>
    <xf numFmtId="0" fontId="26" fillId="0" borderId="0" xfId="0" applyFont="1" applyBorder="1" applyAlignment="1">
      <alignment horizontal="centerContinuous"/>
    </xf>
    <xf numFmtId="1" fontId="0" fillId="0" borderId="1" xfId="1" applyNumberFormat="1" applyFont="1" applyBorder="1" applyAlignment="1">
      <alignment horizontal="center" vertical="center"/>
    </xf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174" fontId="20" fillId="0" borderId="1" xfId="33" applyNumberFormat="1" applyFont="1" applyBorder="1" applyAlignment="1">
      <alignment horizontal="center"/>
    </xf>
    <xf numFmtId="174" fontId="20" fillId="0" borderId="1" xfId="33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10" fontId="0" fillId="0" borderId="0" xfId="0" applyNumberFormat="1"/>
    <xf numFmtId="3" fontId="0" fillId="0" borderId="0" xfId="0" applyNumberFormat="1"/>
    <xf numFmtId="0" fontId="24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27" fillId="10" borderId="0" xfId="32" applyFont="1" applyFill="1" applyAlignment="1">
      <alignment horizontal="center" vertical="center" wrapText="1"/>
    </xf>
    <xf numFmtId="0" fontId="16" fillId="4" borderId="0" xfId="32" applyFont="1" applyFill="1" applyAlignment="1">
      <alignment horizontal="right" vertical="center" wrapText="1"/>
    </xf>
    <xf numFmtId="0" fontId="13" fillId="4" borderId="0" xfId="32" applyFont="1" applyFill="1" applyAlignment="1">
      <alignment horizontal="right" vertical="center" wrapText="1"/>
    </xf>
    <xf numFmtId="0" fontId="25" fillId="0" borderId="0" xfId="0" applyFont="1" applyBorder="1" applyAlignment="1">
      <alignment horizontal="center"/>
    </xf>
    <xf numFmtId="0" fontId="24" fillId="0" borderId="0" xfId="0" applyFont="1" applyBorder="1" applyAlignment="1" applyProtection="1">
      <alignment horizontal="left" vertical="center" wrapText="1"/>
      <protection hidden="1"/>
    </xf>
    <xf numFmtId="0" fontId="26" fillId="0" borderId="0" xfId="0" applyFont="1" applyBorder="1" applyAlignment="1">
      <alignment horizontal="center"/>
    </xf>
    <xf numFmtId="0" fontId="2" fillId="0" borderId="0" xfId="0" applyFont="1" applyBorder="1" applyAlignment="1" applyProtection="1">
      <alignment horizontal="left" vertical="center"/>
      <protection hidden="1"/>
    </xf>
    <xf numFmtId="49" fontId="22" fillId="8" borderId="0" xfId="33" applyNumberFormat="1" applyFont="1" applyFill="1" applyBorder="1" applyAlignment="1">
      <alignment horizontal="center" vertical="center"/>
    </xf>
  </cellXfs>
  <cellStyles count="38">
    <cellStyle name="Anderson" xfId="5" xr:uid="{00000000-0005-0000-0000-000000000000}"/>
    <cellStyle name="Comma [0]" xfId="6" xr:uid="{00000000-0005-0000-0000-000001000000}"/>
    <cellStyle name="Currency [0]" xfId="7" xr:uid="{00000000-0005-0000-0000-000002000000}"/>
    <cellStyle name="Gastos" xfId="8" xr:uid="{00000000-0005-0000-0000-000003000000}"/>
    <cellStyle name="Heading" xfId="9" xr:uid="{00000000-0005-0000-0000-000004000000}"/>
    <cellStyle name="Moeda" xfId="2" builtinId="4"/>
    <cellStyle name="Moeda 2" xfId="10" xr:uid="{00000000-0005-0000-0000-000006000000}"/>
    <cellStyle name="Moeda 3" xfId="11" xr:uid="{00000000-0005-0000-0000-000007000000}"/>
    <cellStyle name="Moeda 3 2" xfId="12" xr:uid="{00000000-0005-0000-0000-000008000000}"/>
    <cellStyle name="Moeda 4" xfId="13" xr:uid="{00000000-0005-0000-0000-000009000000}"/>
    <cellStyle name="Moeda 4 2" xfId="14" xr:uid="{00000000-0005-0000-0000-00000A000000}"/>
    <cellStyle name="Moeda 5" xfId="15" xr:uid="{00000000-0005-0000-0000-00000B000000}"/>
    <cellStyle name="Moeda 5 2" xfId="16" xr:uid="{00000000-0005-0000-0000-00000C000000}"/>
    <cellStyle name="Moeda 5 3" xfId="17" xr:uid="{00000000-0005-0000-0000-00000D000000}"/>
    <cellStyle name="Moeda 6" xfId="18" xr:uid="{00000000-0005-0000-0000-00000E000000}"/>
    <cellStyle name="Moeda 7" xfId="19" xr:uid="{00000000-0005-0000-0000-00000F000000}"/>
    <cellStyle name="Moeda 8" xfId="20" xr:uid="{00000000-0005-0000-0000-000010000000}"/>
    <cellStyle name="Moeda 9" xfId="37" xr:uid="{00000000-0005-0000-0000-000011000000}"/>
    <cellStyle name="Moeda_2.1.4-SubTotaisAuto" xfId="34" xr:uid="{00000000-0005-0000-0000-000012000000}"/>
    <cellStyle name="Normal" xfId="0" builtinId="0"/>
    <cellStyle name="Normal 11" xfId="33" xr:uid="{00000000-0005-0000-0000-000014000000}"/>
    <cellStyle name="Normal 2" xfId="4" xr:uid="{00000000-0005-0000-0000-000015000000}"/>
    <cellStyle name="Normal 3" xfId="21" xr:uid="{00000000-0005-0000-0000-000016000000}"/>
    <cellStyle name="Normal 3 2" xfId="22" xr:uid="{00000000-0005-0000-0000-000017000000}"/>
    <cellStyle name="Normal 3 2 2" xfId="31" xr:uid="{00000000-0005-0000-0000-000018000000}"/>
    <cellStyle name="Normal 3 3" xfId="32" xr:uid="{00000000-0005-0000-0000-000019000000}"/>
    <cellStyle name="Porcentagem" xfId="3" builtinId="5"/>
    <cellStyle name="Porcentagem 2" xfId="23" xr:uid="{00000000-0005-0000-0000-00001B000000}"/>
    <cellStyle name="Porcentagem 2 2" xfId="24" xr:uid="{00000000-0005-0000-0000-00001C000000}"/>
    <cellStyle name="Porcentagem 3" xfId="25" xr:uid="{00000000-0005-0000-0000-00001D000000}"/>
    <cellStyle name="Separador de milhares 2" xfId="26" xr:uid="{00000000-0005-0000-0000-00001E000000}"/>
    <cellStyle name="Separador de milhares 2 2" xfId="27" xr:uid="{00000000-0005-0000-0000-00001F000000}"/>
    <cellStyle name="Separador de milhares 2 3" xfId="28" xr:uid="{00000000-0005-0000-0000-000020000000}"/>
    <cellStyle name="Separador de milhares 3" xfId="29" xr:uid="{00000000-0005-0000-0000-000021000000}"/>
    <cellStyle name="Separador de milhares_2.1.4-SubTotaisAuto" xfId="36" xr:uid="{00000000-0005-0000-0000-000022000000}"/>
    <cellStyle name="Vírgula" xfId="1" builtinId="3"/>
    <cellStyle name="Vírgula 2" xfId="30" xr:uid="{00000000-0005-0000-0000-000024000000}"/>
    <cellStyle name="Vírgula 3" xfId="35" xr:uid="{00000000-0005-0000-0000-000025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186576</xdr:colOff>
      <xdr:row>20</xdr:row>
      <xdr:rowOff>14266</xdr:rowOff>
    </xdr:from>
    <xdr:to>
      <xdr:col>9</xdr:col>
      <xdr:colOff>33617</xdr:colOff>
      <xdr:row>23</xdr:row>
      <xdr:rowOff>43331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047" y="3443266"/>
          <a:ext cx="1897717" cy="6005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104487</xdr:colOff>
      <xdr:row>1</xdr:row>
      <xdr:rowOff>14655</xdr:rowOff>
    </xdr:from>
    <xdr:to>
      <xdr:col>11</xdr:col>
      <xdr:colOff>137135</xdr:colOff>
      <xdr:row>3</xdr:row>
      <xdr:rowOff>71169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5887" y="205155"/>
          <a:ext cx="1251848" cy="3994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78419</xdr:colOff>
      <xdr:row>0</xdr:row>
      <xdr:rowOff>126039</xdr:rowOff>
    </xdr:from>
    <xdr:ext cx="1330182" cy="3651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93944" y="126039"/>
          <a:ext cx="1330182" cy="3651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620102</xdr:colOff>
      <xdr:row>1</xdr:row>
      <xdr:rowOff>30622</xdr:rowOff>
    </xdr:from>
    <xdr:ext cx="1465873" cy="402399"/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9652" y="125872"/>
          <a:ext cx="1465873" cy="402399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60614</xdr:colOff>
      <xdr:row>0</xdr:row>
      <xdr:rowOff>112566</xdr:rowOff>
    </xdr:from>
    <xdr:ext cx="1330182" cy="3651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71409" y="112566"/>
          <a:ext cx="1330182" cy="36515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31751</xdr:colOff>
      <xdr:row>0</xdr:row>
      <xdr:rowOff>0</xdr:rowOff>
    </xdr:from>
    <xdr:to>
      <xdr:col>3</xdr:col>
      <xdr:colOff>394607</xdr:colOff>
      <xdr:row>15</xdr:row>
      <xdr:rowOff>147527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1" y="0"/>
          <a:ext cx="4914445" cy="30050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202955</xdr:colOff>
      <xdr:row>0</xdr:row>
      <xdr:rowOff>148669</xdr:rowOff>
    </xdr:from>
    <xdr:ext cx="1222464" cy="33558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955" y="148669"/>
          <a:ext cx="1222464" cy="33558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19646</xdr:colOff>
      <xdr:row>23</xdr:row>
      <xdr:rowOff>50512</xdr:rowOff>
    </xdr:from>
    <xdr:to>
      <xdr:col>8</xdr:col>
      <xdr:colOff>496187</xdr:colOff>
      <xdr:row>34</xdr:row>
      <xdr:rowOff>119016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1834" y="4424075"/>
          <a:ext cx="4262728" cy="2164004"/>
        </a:xfrm>
        <a:prstGeom prst="rect">
          <a:avLst/>
        </a:prstGeom>
      </xdr:spPr>
    </xdr:pic>
    <xdr:clientData/>
  </xdr:twoCellAnchor>
  <xdr:twoCellAnchor>
    <xdr:from>
      <xdr:col>0</xdr:col>
      <xdr:colOff>106074</xdr:colOff>
      <xdr:row>24</xdr:row>
      <xdr:rowOff>95971</xdr:rowOff>
    </xdr:from>
    <xdr:to>
      <xdr:col>4</xdr:col>
      <xdr:colOff>539751</xdr:colOff>
      <xdr:row>29</xdr:row>
      <xdr:rowOff>87312</xdr:rowOff>
    </xdr:to>
    <xdr:sp macro="" textlink="">
      <xdr:nvSpPr>
        <xdr:cNvPr id="3" name="Retângulo de cantos arredondados 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106074" y="4660034"/>
          <a:ext cx="5894677" cy="943841"/>
        </a:xfrm>
        <a:prstGeom prst="roundRect">
          <a:avLst>
            <a:gd name="adj" fmla="val 2370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211006</xdr:colOff>
      <xdr:row>2</xdr:row>
      <xdr:rowOff>111125</xdr:rowOff>
    </xdr:from>
    <xdr:to>
      <xdr:col>6</xdr:col>
      <xdr:colOff>206651</xdr:colOff>
      <xdr:row>19</xdr:row>
      <xdr:rowOff>152127</xdr:rowOff>
    </xdr:to>
    <xdr:pic>
      <xdr:nvPicPr>
        <xdr:cNvPr id="2" name="Imagem 1" descr="C:\Users\Geraldo\AppData\Local\Temp\SNAGHTML44ab21d.PN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1581" y="492125"/>
          <a:ext cx="6272620" cy="3279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190500</xdr:colOff>
      <xdr:row>0</xdr:row>
      <xdr:rowOff>9525</xdr:rowOff>
    </xdr:from>
    <xdr:to>
      <xdr:col>1</xdr:col>
      <xdr:colOff>1318781</xdr:colOff>
      <xdr:row>2</xdr:row>
      <xdr:rowOff>13709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9525"/>
          <a:ext cx="1404506" cy="38518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us%20documentos\My%20Dropbox\Agenda%202011\Agenda%202011%20Geraldo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INDOW~1\AppData\Local\Temp\Rar$DI41.888\Gerador%20testes%20-%20Mod%20Basi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UDA"/>
      <sheetName val="Consulta"/>
      <sheetName val="OK"/>
      <sheetName val="ToDo"/>
      <sheetName val="GrfHoras"/>
      <sheetName val="HrEmp"/>
      <sheetName val="QdAtv"/>
      <sheetName val="Novas"/>
      <sheetName val="work"/>
      <sheetName val="Listas"/>
      <sheetName val="SET NOV"/>
      <sheetName val="NFS 2011"/>
      <sheetName val="Gráf1"/>
      <sheetName val="Fluxo RP"/>
      <sheetName val="Gráf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G10" t="str">
            <v>CTC</v>
          </cell>
          <cell r="L10" t="str">
            <v>Aula</v>
          </cell>
        </row>
        <row r="11">
          <cell r="G11" t="str">
            <v>CTM</v>
          </cell>
          <cell r="L11" t="str">
            <v>Contato</v>
          </cell>
        </row>
        <row r="12">
          <cell r="G12" t="str">
            <v>CTN</v>
          </cell>
          <cell r="L12" t="str">
            <v>HomeOffice</v>
          </cell>
        </row>
        <row r="13">
          <cell r="G13" t="str">
            <v>CTP</v>
          </cell>
          <cell r="L13" t="str">
            <v>Lazer</v>
          </cell>
        </row>
        <row r="14">
          <cell r="G14" t="str">
            <v>CTT</v>
          </cell>
          <cell r="L14" t="str">
            <v>Pagamento</v>
          </cell>
        </row>
        <row r="15">
          <cell r="G15" t="str">
            <v>EPE</v>
          </cell>
          <cell r="L15" t="str">
            <v>Recebimento</v>
          </cell>
        </row>
        <row r="16">
          <cell r="G16" t="str">
            <v>EPI</v>
          </cell>
          <cell r="L16" t="str">
            <v>Reunião</v>
          </cell>
        </row>
        <row r="17">
          <cell r="G17" t="str">
            <v>EPP</v>
          </cell>
          <cell r="L17" t="str">
            <v>Casa</v>
          </cell>
        </row>
        <row r="18">
          <cell r="G18" t="str">
            <v>FNJ</v>
          </cell>
          <cell r="L18" t="str">
            <v>Visita</v>
          </cell>
        </row>
        <row r="19">
          <cell r="G19" t="str">
            <v>FNO</v>
          </cell>
        </row>
        <row r="20">
          <cell r="G20" t="str">
            <v>FNP</v>
          </cell>
        </row>
        <row r="21">
          <cell r="G21" t="str">
            <v>FNR</v>
          </cell>
        </row>
        <row r="22">
          <cell r="G22" t="str">
            <v>MKD</v>
          </cell>
        </row>
        <row r="23">
          <cell r="G23" t="str">
            <v>MKN</v>
          </cell>
        </row>
        <row r="24">
          <cell r="G24" t="str">
            <v>MKW</v>
          </cell>
        </row>
        <row r="25">
          <cell r="G25" t="str">
            <v>VPA</v>
          </cell>
        </row>
        <row r="26">
          <cell r="G26" t="str">
            <v>VPF</v>
          </cell>
        </row>
        <row r="27">
          <cell r="G27" t="str">
            <v>VPK</v>
          </cell>
        </row>
        <row r="28">
          <cell r="G28" t="str">
            <v>VPS</v>
          </cell>
        </row>
      </sheetData>
      <sheetData sheetId="10"/>
      <sheetData sheetId="11"/>
      <sheetData sheetId="12" refreshError="1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IDENT"/>
      <sheetName val="Q1_Naveg"/>
      <sheetName val="Q2_Termos"/>
      <sheetName val="Q3_Oper"/>
      <sheetName val="Q4_Calc"/>
      <sheetName val="Q5_Calc%"/>
      <sheetName val="Q6_RefAbs"/>
      <sheetName val="Q7_Format"/>
      <sheetName val="Q8_Func"/>
      <sheetName val="Q9_CalcForm"/>
      <sheetName val="Q10_Form"/>
      <sheetName val="Q11_Form"/>
      <sheetName val="Q12_RefAbs"/>
      <sheetName val="Q13_Ins"/>
      <sheetName val="Q14_Func"/>
      <sheetName val="Q15_Se"/>
      <sheetName val="Q16_MédiaSe"/>
      <sheetName val="Q17_Se"/>
      <sheetName val="Q18_SeDuplo"/>
      <sheetName val="Q19_Graf1"/>
      <sheetName val="Q20_Graf2"/>
      <sheetName val="Q21_Graf3"/>
      <sheetName val="Q22_Class"/>
      <sheetName val="Q23_Class"/>
      <sheetName val="Q24_Opções"/>
      <sheetName val="Q25_Filtro"/>
      <sheetName val="Q26_Datas"/>
      <sheetName val="Q27_ConfigZoom"/>
      <sheetName val="Q28_Limites"/>
      <sheetName val="Q29_SeDiv0"/>
      <sheetName val="Q30_Impr"/>
      <sheetName val="Q31_InsExcLC"/>
      <sheetName val="Q32_Pincel"/>
      <sheetName val="Q33_Coment"/>
      <sheetName val="Q34_Teclas"/>
      <sheetName val="Q35_NavF5"/>
      <sheetName val="Q36_GerPlan"/>
      <sheetName val="Q37_Proteção"/>
      <sheetName val="Q38_DigitSeries"/>
      <sheetName val="Q39_AutoConcl"/>
      <sheetName val="Q40_Formas"/>
    </sheetNames>
    <sheetDataSet>
      <sheetData sheetId="0">
        <row r="1">
          <cell r="D1" t="str">
            <v>Marco Aurelio Zambeta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eraldo Alvarenga" refreshedDate="42805.468107986111" createdVersion="6" refreshedVersion="6" minRefreshableVersion="3" recordCount="36" xr:uid="{00000000-000A-0000-FFFF-FFFF00000000}">
  <cacheSource type="worksheet">
    <worksheetSource name="BASE"/>
  </cacheSource>
  <cacheFields count="11">
    <cacheField name="Vendedor" numFmtId="0">
      <sharedItems count="7">
        <s v="Lilian"/>
        <s v="Ariele"/>
        <s v="Cecilia"/>
        <s v="Ana Paula"/>
        <s v="Fernando"/>
        <s v="Claudia"/>
        <s v="Mendes"/>
      </sharedItems>
    </cacheField>
    <cacheField name="Data" numFmtId="14">
      <sharedItems containsSemiMixedTypes="0" containsNonDate="0" containsDate="1" containsString="0" minDate="2016-07-09T00:00:00" maxDate="2016-12-19T00:00:00"/>
    </cacheField>
    <cacheField name="Cliente" numFmtId="0">
      <sharedItems count="13">
        <s v="Dist Veloso"/>
        <s v="F Klain"/>
        <s v="Lojas Mauá"/>
        <s v="Demétrius"/>
        <s v="Goia Ltda"/>
        <s v="Junqueira"/>
        <s v="Miran S/A"/>
        <s v="C Herman"/>
        <s v="Andrade Sá"/>
        <s v="Maia S/A"/>
        <s v="Flexy Griff"/>
        <s v="Peri Móveis"/>
        <s v="Krauze Sons"/>
      </sharedItems>
    </cacheField>
    <cacheField name="Filial" numFmtId="0">
      <sharedItems count="5">
        <s v="Joinville"/>
        <s v="Curitiba"/>
        <s v="São Paulo"/>
        <s v="Londrina"/>
        <s v="Salvador"/>
      </sharedItems>
    </cacheField>
    <cacheField name="Categoria" numFmtId="0">
      <sharedItems count="4">
        <s v="Brinquedos"/>
        <s v="Móveis"/>
        <s v="Eletrônicos"/>
        <s v="Vestuário"/>
      </sharedItems>
    </cacheField>
    <cacheField name="Produto" numFmtId="0">
      <sharedItems count="12">
        <s v="Puzzle"/>
        <s v="Cama Box"/>
        <s v="Videogame"/>
        <s v="Plasma"/>
        <s v="Bicicleta"/>
        <s v="Celular"/>
        <s v="Notebook"/>
        <s v="Camiseta"/>
        <s v="Jeans"/>
        <s v="Cômoda"/>
        <s v="Sofá"/>
        <s v="Rádio"/>
      </sharedItems>
    </cacheField>
    <cacheField name="PREÇO" numFmtId="170">
      <sharedItems containsSemiMixedTypes="0" containsString="0" containsNumber="1" minValue="65.22" maxValue="4800"/>
    </cacheField>
    <cacheField name="Qtde" numFmtId="0">
      <sharedItems containsSemiMixedTypes="0" containsString="0" containsNumber="1" containsInteger="1" minValue="4" maxValue="99"/>
    </cacheField>
    <cacheField name="VALOR" numFmtId="170">
      <sharedItems containsSemiMixedTypes="0" containsString="0" containsNumber="1" minValue="2934.9" maxValue="126375"/>
    </cacheField>
    <cacheField name="MES" numFmtId="172">
      <sharedItems containsSemiMixedTypes="0" containsString="0" containsNumber="1" containsInteger="1" minValue="7" maxValue="12"/>
    </cacheField>
    <cacheField name="ANO" numFmtId="0">
      <sharedItems containsSemiMixedTypes="0" containsString="0" containsNumber="1" containsInteger="1" minValue="2016" maxValue="20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x v="0"/>
    <d v="2016-07-09T00:00:00"/>
    <x v="0"/>
    <x v="0"/>
    <x v="0"/>
    <x v="0"/>
    <n v="65.22"/>
    <n v="45"/>
    <n v="2934.9"/>
    <n v="7"/>
    <n v="2016"/>
  </r>
  <r>
    <x v="1"/>
    <d v="2016-07-10T00:00:00"/>
    <x v="1"/>
    <x v="1"/>
    <x v="1"/>
    <x v="1"/>
    <n v="3270"/>
    <n v="12"/>
    <n v="39240"/>
    <n v="7"/>
    <n v="2016"/>
  </r>
  <r>
    <x v="2"/>
    <d v="2016-07-11T00:00:00"/>
    <x v="2"/>
    <x v="0"/>
    <x v="0"/>
    <x v="2"/>
    <n v="1685"/>
    <n v="75"/>
    <n v="126375"/>
    <n v="7"/>
    <n v="2016"/>
  </r>
  <r>
    <x v="2"/>
    <d v="2016-08-07T00:00:00"/>
    <x v="0"/>
    <x v="0"/>
    <x v="2"/>
    <x v="3"/>
    <n v="2750"/>
    <n v="10"/>
    <n v="27500"/>
    <n v="8"/>
    <n v="2016"/>
  </r>
  <r>
    <x v="1"/>
    <d v="2016-08-12T00:00:00"/>
    <x v="3"/>
    <x v="2"/>
    <x v="0"/>
    <x v="4"/>
    <n v="451"/>
    <n v="80"/>
    <n v="36080"/>
    <n v="8"/>
    <n v="2016"/>
  </r>
  <r>
    <x v="1"/>
    <d v="2016-08-13T00:00:00"/>
    <x v="4"/>
    <x v="3"/>
    <x v="2"/>
    <x v="5"/>
    <n v="1285.27"/>
    <n v="15"/>
    <n v="19279.05"/>
    <n v="8"/>
    <n v="2016"/>
  </r>
  <r>
    <x v="3"/>
    <d v="2016-08-13T00:00:00"/>
    <x v="5"/>
    <x v="3"/>
    <x v="2"/>
    <x v="6"/>
    <n v="2358"/>
    <n v="25"/>
    <n v="58950"/>
    <n v="8"/>
    <n v="2016"/>
  </r>
  <r>
    <x v="4"/>
    <d v="2016-08-17T00:00:00"/>
    <x v="6"/>
    <x v="1"/>
    <x v="0"/>
    <x v="2"/>
    <n v="1685"/>
    <n v="18"/>
    <n v="30330"/>
    <n v="8"/>
    <n v="2016"/>
  </r>
  <r>
    <x v="4"/>
    <d v="2016-08-28T00:00:00"/>
    <x v="4"/>
    <x v="3"/>
    <x v="2"/>
    <x v="3"/>
    <n v="1850"/>
    <n v="25"/>
    <n v="46250"/>
    <n v="8"/>
    <n v="2016"/>
  </r>
  <r>
    <x v="2"/>
    <d v="2016-09-04T00:00:00"/>
    <x v="7"/>
    <x v="2"/>
    <x v="1"/>
    <x v="1"/>
    <n v="4800"/>
    <n v="10"/>
    <n v="48000"/>
    <n v="9"/>
    <n v="2016"/>
  </r>
  <r>
    <x v="0"/>
    <d v="2016-09-11T00:00:00"/>
    <x v="4"/>
    <x v="3"/>
    <x v="2"/>
    <x v="6"/>
    <n v="2358"/>
    <n v="30"/>
    <n v="70740"/>
    <n v="9"/>
    <n v="2016"/>
  </r>
  <r>
    <x v="5"/>
    <d v="2016-09-27T00:00:00"/>
    <x v="8"/>
    <x v="1"/>
    <x v="1"/>
    <x v="1"/>
    <n v="3270"/>
    <n v="4"/>
    <n v="13080"/>
    <n v="9"/>
    <n v="2016"/>
  </r>
  <r>
    <x v="0"/>
    <d v="2016-09-27T00:00:00"/>
    <x v="6"/>
    <x v="1"/>
    <x v="3"/>
    <x v="7"/>
    <n v="73.150000000000006"/>
    <n v="87"/>
    <n v="6364.05"/>
    <n v="9"/>
    <n v="2016"/>
  </r>
  <r>
    <x v="3"/>
    <d v="2016-09-27T00:00:00"/>
    <x v="9"/>
    <x v="4"/>
    <x v="0"/>
    <x v="0"/>
    <n v="65.22"/>
    <n v="64"/>
    <n v="4174.08"/>
    <n v="9"/>
    <n v="2016"/>
  </r>
  <r>
    <x v="6"/>
    <d v="2016-09-27T00:00:00"/>
    <x v="10"/>
    <x v="4"/>
    <x v="3"/>
    <x v="8"/>
    <n v="1250"/>
    <n v="27"/>
    <n v="33750"/>
    <n v="9"/>
    <n v="2016"/>
  </r>
  <r>
    <x v="0"/>
    <d v="2016-09-27T00:00:00"/>
    <x v="6"/>
    <x v="1"/>
    <x v="1"/>
    <x v="1"/>
    <n v="3270"/>
    <n v="7"/>
    <n v="22890"/>
    <n v="9"/>
    <n v="2016"/>
  </r>
  <r>
    <x v="3"/>
    <d v="2016-09-28T00:00:00"/>
    <x v="10"/>
    <x v="4"/>
    <x v="2"/>
    <x v="6"/>
    <n v="2200"/>
    <n v="50"/>
    <n v="110000"/>
    <n v="9"/>
    <n v="2016"/>
  </r>
  <r>
    <x v="2"/>
    <d v="2016-10-10T00:00:00"/>
    <x v="0"/>
    <x v="0"/>
    <x v="1"/>
    <x v="9"/>
    <n v="850"/>
    <n v="8"/>
    <n v="6800"/>
    <n v="10"/>
    <n v="2016"/>
  </r>
  <r>
    <x v="3"/>
    <d v="2016-10-14T00:00:00"/>
    <x v="8"/>
    <x v="1"/>
    <x v="1"/>
    <x v="1"/>
    <n v="3270"/>
    <n v="7"/>
    <n v="22890"/>
    <n v="10"/>
    <n v="2016"/>
  </r>
  <r>
    <x v="6"/>
    <d v="2016-10-18T00:00:00"/>
    <x v="8"/>
    <x v="1"/>
    <x v="3"/>
    <x v="8"/>
    <n v="1250"/>
    <n v="35"/>
    <n v="43750"/>
    <n v="10"/>
    <n v="2016"/>
  </r>
  <r>
    <x v="6"/>
    <d v="2016-10-22T00:00:00"/>
    <x v="7"/>
    <x v="2"/>
    <x v="2"/>
    <x v="5"/>
    <n v="685"/>
    <n v="18"/>
    <n v="12330"/>
    <n v="10"/>
    <n v="2016"/>
  </r>
  <r>
    <x v="1"/>
    <d v="2016-10-26T00:00:00"/>
    <x v="1"/>
    <x v="1"/>
    <x v="0"/>
    <x v="4"/>
    <n v="451"/>
    <n v="70"/>
    <n v="31570"/>
    <n v="10"/>
    <n v="2016"/>
  </r>
  <r>
    <x v="1"/>
    <d v="2016-10-26T00:00:00"/>
    <x v="1"/>
    <x v="1"/>
    <x v="3"/>
    <x v="7"/>
    <n v="73.150000000000006"/>
    <n v="98"/>
    <n v="7168.7000000000007"/>
    <n v="10"/>
    <n v="2016"/>
  </r>
  <r>
    <x v="0"/>
    <d v="2016-10-30T00:00:00"/>
    <x v="0"/>
    <x v="0"/>
    <x v="2"/>
    <x v="3"/>
    <n v="2750"/>
    <n v="12"/>
    <n v="33000"/>
    <n v="10"/>
    <n v="2016"/>
  </r>
  <r>
    <x v="5"/>
    <d v="2016-11-03T00:00:00"/>
    <x v="11"/>
    <x v="3"/>
    <x v="1"/>
    <x v="10"/>
    <n v="1853.39"/>
    <n v="15"/>
    <n v="27800.850000000002"/>
    <n v="11"/>
    <n v="2016"/>
  </r>
  <r>
    <x v="6"/>
    <d v="2016-11-05T00:00:00"/>
    <x v="7"/>
    <x v="2"/>
    <x v="3"/>
    <x v="8"/>
    <n v="950"/>
    <n v="25"/>
    <n v="23750"/>
    <n v="11"/>
    <n v="2016"/>
  </r>
  <r>
    <x v="4"/>
    <d v="2016-11-05T00:00:00"/>
    <x v="7"/>
    <x v="2"/>
    <x v="3"/>
    <x v="8"/>
    <n v="950"/>
    <n v="33"/>
    <n v="31350"/>
    <n v="11"/>
    <n v="2016"/>
  </r>
  <r>
    <x v="6"/>
    <d v="2016-11-07T00:00:00"/>
    <x v="8"/>
    <x v="1"/>
    <x v="0"/>
    <x v="4"/>
    <n v="451"/>
    <n v="87"/>
    <n v="39237"/>
    <n v="11"/>
    <n v="2016"/>
  </r>
  <r>
    <x v="4"/>
    <d v="2016-11-09T00:00:00"/>
    <x v="9"/>
    <x v="4"/>
    <x v="2"/>
    <x v="11"/>
    <n v="415"/>
    <n v="50"/>
    <n v="20750"/>
    <n v="11"/>
    <n v="2016"/>
  </r>
  <r>
    <x v="5"/>
    <d v="2016-11-09T00:00:00"/>
    <x v="9"/>
    <x v="4"/>
    <x v="2"/>
    <x v="11"/>
    <n v="415"/>
    <n v="33"/>
    <n v="13695"/>
    <n v="11"/>
    <n v="2016"/>
  </r>
  <r>
    <x v="3"/>
    <d v="2016-11-11T00:00:00"/>
    <x v="2"/>
    <x v="0"/>
    <x v="0"/>
    <x v="2"/>
    <n v="1685"/>
    <n v="28"/>
    <n v="47180"/>
    <n v="11"/>
    <n v="2016"/>
  </r>
  <r>
    <x v="5"/>
    <d v="2016-11-11T00:00:00"/>
    <x v="2"/>
    <x v="0"/>
    <x v="2"/>
    <x v="5"/>
    <n v="1685"/>
    <n v="15"/>
    <n v="25275"/>
    <n v="11"/>
    <n v="2016"/>
  </r>
  <r>
    <x v="3"/>
    <d v="2016-11-15T00:00:00"/>
    <x v="11"/>
    <x v="3"/>
    <x v="1"/>
    <x v="1"/>
    <n v="4800"/>
    <n v="9"/>
    <n v="43200"/>
    <n v="11"/>
    <n v="2016"/>
  </r>
  <r>
    <x v="5"/>
    <d v="2016-11-26T00:00:00"/>
    <x v="12"/>
    <x v="1"/>
    <x v="3"/>
    <x v="7"/>
    <n v="73.150000000000006"/>
    <n v="98"/>
    <n v="7168.7000000000007"/>
    <n v="11"/>
    <n v="2016"/>
  </r>
  <r>
    <x v="5"/>
    <d v="2016-12-18T00:00:00"/>
    <x v="12"/>
    <x v="1"/>
    <x v="1"/>
    <x v="10"/>
    <n v="1853.39"/>
    <n v="12"/>
    <n v="22240.68"/>
    <n v="12"/>
    <n v="2016"/>
  </r>
  <r>
    <x v="0"/>
    <d v="2016-12-18T00:00:00"/>
    <x v="8"/>
    <x v="1"/>
    <x v="3"/>
    <x v="7"/>
    <n v="73.150000000000006"/>
    <n v="99"/>
    <n v="7241.85"/>
    <n v="12"/>
    <n v="20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3000000}" name="Tabela dinâmica4" cacheId="1272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FILIAL">
  <location ref="Q5:T11" firstHeaderRow="0" firstDataRow="1" firstDataCol="1"/>
  <pivotFields count="11">
    <pivotField subtotalTop="0" showAll="0"/>
    <pivotField numFmtId="14" subtotalTop="0" showAll="0"/>
    <pivotField subtotalTop="0" showAll="0"/>
    <pivotField axis="axisRow" subtotalTop="0" showAll="0">
      <items count="6">
        <item x="1"/>
        <item x="0"/>
        <item x="3"/>
        <item x="4"/>
        <item x="2"/>
        <item t="default"/>
      </items>
    </pivotField>
    <pivotField subtotalTop="0" showAll="0"/>
    <pivotField subtotalTop="0" showAll="0"/>
    <pivotField numFmtId="170" subtotalTop="0" showAll="0"/>
    <pivotField subtotalTop="0" showAll="0"/>
    <pivotField dataField="1" numFmtId="170" subtotalTop="0" showAll="0"/>
    <pivotField numFmtId="172" subtotalTop="0" showAll="0"/>
    <pivotField subtotalTop="0"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VENDAS" fld="8" subtotal="count" baseField="0" baseItem="0"/>
    <dataField name="VALOR MEDIO" fld="8" subtotal="average" baseField="0" baseItem="0" numFmtId="164"/>
    <dataField name="FATURAMENTO" fld="8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2000000}" name="Tabela dinâmica3" cacheId="1272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PRODUTO" colHeaderCaption="FILIAL">
  <location ref="I5:O19" firstHeaderRow="1" firstDataRow="2" firstDataCol="1" rowPageCount="1" colPageCount="1"/>
  <pivotFields count="11">
    <pivotField subtotalTop="0" showAll="0"/>
    <pivotField numFmtId="14" subtotalTop="0" showAll="0"/>
    <pivotField subtotalTop="0" showAll="0"/>
    <pivotField axis="axisCol" subtotalTop="0" showAll="0">
      <items count="6">
        <item x="1"/>
        <item x="0"/>
        <item x="3"/>
        <item x="4"/>
        <item x="2"/>
        <item t="default"/>
      </items>
    </pivotField>
    <pivotField axis="axisPage" subtotalTop="0" multipleItemSelectionAllowed="1" showAll="0">
      <items count="5">
        <item x="0"/>
        <item x="2"/>
        <item x="1"/>
        <item x="3"/>
        <item t="default"/>
      </items>
    </pivotField>
    <pivotField axis="axisRow" subtotalTop="0" showAll="0">
      <items count="13">
        <item x="4"/>
        <item x="1"/>
        <item x="7"/>
        <item x="5"/>
        <item x="9"/>
        <item x="8"/>
        <item x="6"/>
        <item x="3"/>
        <item x="0"/>
        <item x="11"/>
        <item x="10"/>
        <item x="2"/>
        <item t="default"/>
      </items>
    </pivotField>
    <pivotField numFmtId="170" subtotalTop="0" showAll="0"/>
    <pivotField subtotalTop="0" showAll="0"/>
    <pivotField dataField="1" numFmtId="170" subtotalTop="0" showAll="0"/>
    <pivotField numFmtId="172" subtotalTop="0" showAll="0"/>
    <pivotField subtotalTop="0" showAll="0"/>
  </pivotFields>
  <rowFields count="1">
    <field x="5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4" hier="-1"/>
  </pageFields>
  <dataFields count="1">
    <dataField name="Soma de VALOR" fld="8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1000000}" name="Tabela dinâmica2" cacheId="1272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CLIENTE">
  <location ref="E5:G19" firstHeaderRow="0" firstDataRow="1" firstDataCol="1"/>
  <pivotFields count="11">
    <pivotField subtotalTop="0" showAll="0" sortType="descending">
      <items count="8">
        <item x="3"/>
        <item x="1"/>
        <item x="2"/>
        <item x="5"/>
        <item x="4"/>
        <item x="0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4" subtotalTop="0" showAll="0"/>
    <pivotField axis="axisRow" subtotalTop="0" showAll="0" sortType="descending">
      <items count="14">
        <item x="8"/>
        <item x="7"/>
        <item x="3"/>
        <item x="0"/>
        <item x="1"/>
        <item x="10"/>
        <item x="4"/>
        <item x="5"/>
        <item x="12"/>
        <item x="2"/>
        <item x="9"/>
        <item x="6"/>
        <item x="1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ubtotalTop="0" showAll="0"/>
    <pivotField subtotalTop="0" showAll="0"/>
    <pivotField subtotalTop="0" showAll="0"/>
    <pivotField numFmtId="170" subtotalTop="0" showAll="0"/>
    <pivotField subtotalTop="0" showAll="0"/>
    <pivotField dataField="1" numFmtId="170" subtotalTop="0" showAll="0"/>
    <pivotField numFmtId="172" subtotalTop="0" showAll="0"/>
    <pivotField subtotalTop="0" showAll="0"/>
  </pivotFields>
  <rowFields count="1">
    <field x="2"/>
  </rowFields>
  <rowItems count="14">
    <i>
      <x v="9"/>
    </i>
    <i>
      <x v="5"/>
    </i>
    <i>
      <x v="6"/>
    </i>
    <i>
      <x/>
    </i>
    <i>
      <x v="1"/>
    </i>
    <i>
      <x v="4"/>
    </i>
    <i>
      <x v="12"/>
    </i>
    <i>
      <x v="3"/>
    </i>
    <i>
      <x v="11"/>
    </i>
    <i>
      <x v="7"/>
    </i>
    <i>
      <x v="10"/>
    </i>
    <i>
      <x v="2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FATURAMENTO" fld="8" baseField="0" baseItem="0" numFmtId="164"/>
    <dataField name="PERCENT" fld="8" showDataAs="percentOfTotal" baseField="0" baseItem="0" numFmtId="10"/>
  </dataFields>
  <pivotTableStyleInfo name="PivotStyleMedium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Tabela dinâmica1" cacheId="1272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VENDEDOR">
  <location ref="B5:C13" firstHeaderRow="1" firstDataRow="1" firstDataCol="1"/>
  <pivotFields count="11">
    <pivotField axis="axisRow" subtotalTop="0" showAll="0" sortType="descending">
      <items count="8">
        <item x="3"/>
        <item x="1"/>
        <item x="2"/>
        <item x="5"/>
        <item x="4"/>
        <item x="0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4" subtotalTop="0" showAll="0"/>
    <pivotField subtotalTop="0" showAll="0"/>
    <pivotField subtotalTop="0" showAll="0"/>
    <pivotField subtotalTop="0" showAll="0"/>
    <pivotField subtotalTop="0" showAll="0"/>
    <pivotField numFmtId="170" subtotalTop="0" showAll="0"/>
    <pivotField subtotalTop="0" showAll="0"/>
    <pivotField dataField="1" numFmtId="170" subtotalTop="0" showAll="0"/>
    <pivotField numFmtId="172" subtotalTop="0" showAll="0"/>
    <pivotField subtotalTop="0" showAll="0"/>
  </pivotFields>
  <rowFields count="1">
    <field x="0"/>
  </rowFields>
  <rowItems count="8">
    <i>
      <x/>
    </i>
    <i>
      <x v="2"/>
    </i>
    <i>
      <x v="6"/>
    </i>
    <i>
      <x v="5"/>
    </i>
    <i>
      <x v="1"/>
    </i>
    <i>
      <x v="4"/>
    </i>
    <i>
      <x v="3"/>
    </i>
    <i t="grand">
      <x/>
    </i>
  </rowItems>
  <colItems count="1">
    <i/>
  </colItems>
  <dataFields count="1">
    <dataField name="FATURAMENTO" fld="8" baseField="0" baseItem="0" numFmtId="164"/>
  </dataFields>
  <pivotTableStyleInfo name="PivotStyleMedium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rinterSettings" Target="../printerSettings/printerSettings7.bin"/><Relationship Id="rId4" Type="http://schemas.openxmlformats.org/officeDocument/2006/relationships/pivotTable" Target="../pivotTables/pivotTable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W26"/>
  <sheetViews>
    <sheetView showGridLines="0" zoomScale="85" zoomScaleNormal="85" workbookViewId="0">
      <selection activeCell="H22" sqref="H22"/>
    </sheetView>
  </sheetViews>
  <sheetFormatPr defaultColWidth="9.140625" defaultRowHeight="15"/>
  <cols>
    <col min="1" max="2" width="9.140625" style="16"/>
    <col min="3" max="3" width="6.42578125" style="16" customWidth="1"/>
    <col min="4" max="6" width="3.5703125" style="16" customWidth="1"/>
    <col min="7" max="13" width="9.140625" style="16"/>
    <col min="14" max="14" width="14.28515625" style="16" customWidth="1"/>
    <col min="15" max="21" width="9.140625" style="16"/>
    <col min="22" max="22" width="16.85546875" style="16" customWidth="1"/>
    <col min="23" max="23" width="2.85546875" style="16" customWidth="1"/>
    <col min="24" max="24" width="3.5703125" style="16" customWidth="1"/>
    <col min="25" max="16384" width="9.140625" style="16"/>
  </cols>
  <sheetData>
    <row r="3" spans="4:23" ht="18" customHeight="1"/>
    <row r="4" spans="4:23" ht="15" customHeight="1">
      <c r="D4" s="15"/>
      <c r="E4" s="15"/>
      <c r="F4" s="15"/>
      <c r="M4" s="15"/>
      <c r="N4" s="15"/>
      <c r="O4" s="15"/>
      <c r="P4" s="15"/>
      <c r="Q4" s="15"/>
      <c r="R4" s="15"/>
      <c r="S4" s="15"/>
      <c r="T4" s="15"/>
      <c r="U4" s="15"/>
    </row>
    <row r="5" spans="4:23" ht="15" customHeight="1">
      <c r="D5" s="15"/>
      <c r="E5" s="15"/>
      <c r="F5" s="15"/>
      <c r="G5" s="107" t="s">
        <v>0</v>
      </c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5"/>
    </row>
    <row r="6" spans="4:23" ht="15" customHeight="1">
      <c r="D6" s="15"/>
      <c r="E6" s="15"/>
      <c r="F6" s="15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5"/>
    </row>
    <row r="7" spans="4:23" ht="15" customHeight="1">
      <c r="D7" s="15"/>
      <c r="E7" s="15"/>
      <c r="F7" s="15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5"/>
    </row>
    <row r="8" spans="4:23" ht="15" customHeight="1">
      <c r="D8" s="15"/>
      <c r="E8" s="15"/>
      <c r="F8" s="15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5"/>
    </row>
    <row r="9" spans="4:23" ht="15" customHeight="1">
      <c r="D9" s="15"/>
      <c r="E9" s="15"/>
      <c r="F9" s="15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5"/>
    </row>
    <row r="10" spans="4:23" ht="15" customHeight="1">
      <c r="D10" s="15"/>
      <c r="E10" s="15"/>
      <c r="F10" s="15"/>
      <c r="G10" s="108" t="s">
        <v>1</v>
      </c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74"/>
    </row>
    <row r="11" spans="4:23" ht="15" customHeight="1">
      <c r="D11" s="15"/>
      <c r="E11" s="15"/>
      <c r="F11" s="15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74"/>
    </row>
    <row r="12" spans="4:23" ht="15" customHeight="1">
      <c r="D12" s="15"/>
      <c r="E12" s="15"/>
      <c r="F12" s="15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74"/>
    </row>
    <row r="13" spans="4:23" ht="15" customHeight="1">
      <c r="D13" s="15"/>
      <c r="E13" s="15"/>
      <c r="F13" s="15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74"/>
    </row>
    <row r="14" spans="4:23" ht="15" customHeight="1">
      <c r="D14" s="15"/>
      <c r="E14" s="15"/>
      <c r="F14" s="15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74"/>
    </row>
    <row r="15" spans="4:23" ht="15" customHeight="1">
      <c r="D15" s="15"/>
      <c r="E15" s="15"/>
      <c r="F15" s="15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74"/>
    </row>
    <row r="16" spans="4:23" ht="15" customHeight="1">
      <c r="D16" s="15"/>
      <c r="E16" s="15"/>
      <c r="F16" s="15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74"/>
    </row>
    <row r="17" spans="4:22" ht="15" customHeight="1">
      <c r="D17" s="15"/>
      <c r="E17" s="15"/>
      <c r="F17" s="15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74"/>
    </row>
    <row r="18" spans="4:22" ht="15" customHeight="1">
      <c r="D18" s="15"/>
      <c r="E18" s="15"/>
      <c r="F18" s="15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74"/>
    </row>
    <row r="19" spans="4:22" ht="15" customHeight="1"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74"/>
    </row>
    <row r="20" spans="4:22" ht="15" customHeight="1"/>
    <row r="21" spans="4:22">
      <c r="L21"/>
      <c r="M21"/>
      <c r="N21"/>
      <c r="O21"/>
      <c r="P21"/>
      <c r="Q21" s="17"/>
    </row>
    <row r="22" spans="4:22">
      <c r="L22"/>
      <c r="M22"/>
      <c r="N22"/>
      <c r="O22"/>
      <c r="P22"/>
      <c r="Q22" s="17"/>
      <c r="V22" s="92"/>
    </row>
    <row r="23" spans="4:22" ht="15" customHeight="1">
      <c r="L23" s="17"/>
      <c r="M23" s="17"/>
      <c r="N23" s="17"/>
      <c r="O23" s="17"/>
      <c r="P23" s="17"/>
      <c r="Q23" s="17"/>
    </row>
    <row r="26" spans="4:22">
      <c r="J26" s="18"/>
    </row>
  </sheetData>
  <mergeCells count="2">
    <mergeCell ref="G5:V9"/>
    <mergeCell ref="G10:U19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B1:B29"/>
  <sheetViews>
    <sheetView showGridLines="0" zoomScale="120" zoomScaleNormal="120" workbookViewId="0">
      <selection activeCell="B33" sqref="B33"/>
    </sheetView>
  </sheetViews>
  <sheetFormatPr defaultRowHeight="15"/>
  <cols>
    <col min="1" max="1" width="3.42578125" customWidth="1"/>
    <col min="2" max="2" width="73" customWidth="1"/>
    <col min="3" max="4" width="2.7109375" customWidth="1"/>
    <col min="6" max="6" width="38.42578125" customWidth="1"/>
  </cols>
  <sheetData>
    <row r="1" spans="2:2" ht="18.75">
      <c r="B1" s="24" t="s">
        <v>203</v>
      </c>
    </row>
    <row r="2" spans="2:2">
      <c r="B2" t="s">
        <v>204</v>
      </c>
    </row>
    <row r="3" spans="2:2">
      <c r="B3" t="s">
        <v>205</v>
      </c>
    </row>
    <row r="4" spans="2:2">
      <c r="B4" t="s">
        <v>206</v>
      </c>
    </row>
    <row r="6" spans="2:2">
      <c r="B6" s="25" t="s">
        <v>207</v>
      </c>
    </row>
    <row r="7" spans="2:2">
      <c r="B7" s="25" t="s">
        <v>208</v>
      </c>
    </row>
    <row r="8" spans="2:2" ht="6.75" customHeight="1"/>
    <row r="9" spans="2:2" ht="18.75">
      <c r="B9" s="26" t="s">
        <v>209</v>
      </c>
    </row>
    <row r="10" spans="2:2">
      <c r="B10" t="s">
        <v>210</v>
      </c>
    </row>
    <row r="11" spans="2:2">
      <c r="B11" t="s">
        <v>211</v>
      </c>
    </row>
    <row r="12" spans="2:2">
      <c r="B12" t="s">
        <v>212</v>
      </c>
    </row>
    <row r="13" spans="2:2" ht="11.25" customHeight="1"/>
    <row r="14" spans="2:2" ht="18.75">
      <c r="B14" s="26" t="s">
        <v>213</v>
      </c>
    </row>
    <row r="15" spans="2:2">
      <c r="B15" t="s">
        <v>214</v>
      </c>
    </row>
    <row r="16" spans="2:2">
      <c r="B16" t="s">
        <v>215</v>
      </c>
    </row>
    <row r="17" spans="2:2">
      <c r="B17" t="s">
        <v>216</v>
      </c>
    </row>
    <row r="18" spans="2:2" ht="11.25" customHeight="1"/>
    <row r="20" spans="2:2" ht="18.75">
      <c r="B20" s="26" t="s">
        <v>217</v>
      </c>
    </row>
    <row r="21" spans="2:2">
      <c r="B21" t="s">
        <v>218</v>
      </c>
    </row>
    <row r="22" spans="2:2">
      <c r="B22" t="s">
        <v>219</v>
      </c>
    </row>
    <row r="23" spans="2:2">
      <c r="B23" t="s">
        <v>220</v>
      </c>
    </row>
    <row r="26" spans="2:2">
      <c r="B26" s="26" t="s">
        <v>221</v>
      </c>
    </row>
    <row r="27" spans="2:2">
      <c r="B27" t="s">
        <v>222</v>
      </c>
    </row>
    <row r="28" spans="2:2">
      <c r="B28" t="s">
        <v>223</v>
      </c>
    </row>
    <row r="29" spans="2:2">
      <c r="B29" s="26" t="s">
        <v>224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3:C36"/>
  <sheetViews>
    <sheetView showGridLines="0" zoomScaleNormal="100" workbookViewId="0">
      <selection activeCell="B18" sqref="B18"/>
    </sheetView>
  </sheetViews>
  <sheetFormatPr defaultRowHeight="15"/>
  <cols>
    <col min="1" max="1" width="4.140625" style="17" customWidth="1"/>
    <col min="2" max="2" width="64.85546875" style="17" customWidth="1"/>
    <col min="3" max="3" width="6.42578125" style="17" customWidth="1"/>
    <col min="4" max="4" width="9.140625" style="17"/>
    <col min="5" max="5" width="69.42578125" style="17" customWidth="1"/>
    <col min="6" max="21" width="9.140625" style="17"/>
    <col min="22" max="22" width="18.42578125" style="17" customWidth="1"/>
    <col min="23" max="23" width="24.7109375" style="17" customWidth="1"/>
    <col min="24" max="24" width="13.7109375" style="17" customWidth="1"/>
    <col min="25" max="16384" width="9.140625" style="17"/>
  </cols>
  <sheetData>
    <row r="3" spans="1:3">
      <c r="A3" s="36"/>
      <c r="B3" s="36"/>
      <c r="C3" s="36"/>
    </row>
    <row r="4" spans="1:3">
      <c r="A4" s="36"/>
      <c r="B4" s="37" t="s">
        <v>225</v>
      </c>
      <c r="C4" s="36"/>
    </row>
    <row r="5" spans="1:3">
      <c r="A5" s="36"/>
      <c r="B5" s="17" t="s">
        <v>226</v>
      </c>
      <c r="C5" s="36"/>
    </row>
    <row r="6" spans="1:3">
      <c r="A6" s="36"/>
      <c r="C6" s="36"/>
    </row>
    <row r="7" spans="1:3">
      <c r="A7" s="36"/>
      <c r="B7" s="38" t="s">
        <v>227</v>
      </c>
      <c r="C7" s="36"/>
    </row>
    <row r="8" spans="1:3">
      <c r="A8" s="36"/>
      <c r="B8" s="37" t="s">
        <v>228</v>
      </c>
      <c r="C8" s="36"/>
    </row>
    <row r="9" spans="1:3">
      <c r="A9" s="36"/>
      <c r="B9" s="36" t="s">
        <v>229</v>
      </c>
      <c r="C9" s="36"/>
    </row>
    <row r="11" spans="1:3">
      <c r="B11" s="39" t="s">
        <v>230</v>
      </c>
    </row>
    <row r="12" spans="1:3">
      <c r="B12" s="40" t="s">
        <v>231</v>
      </c>
    </row>
    <row r="13" spans="1:3">
      <c r="A13" s="36"/>
      <c r="B13" s="40" t="s">
        <v>232</v>
      </c>
      <c r="C13" s="36"/>
    </row>
    <row r="14" spans="1:3">
      <c r="A14" s="36"/>
      <c r="B14" s="41" t="s">
        <v>233</v>
      </c>
      <c r="C14" s="36"/>
    </row>
    <row r="16" spans="1:3">
      <c r="A16" s="36"/>
      <c r="B16" s="36" t="s">
        <v>234</v>
      </c>
      <c r="C16" s="36"/>
    </row>
    <row r="17" spans="1:3">
      <c r="A17" s="36"/>
      <c r="B17" s="42" t="s">
        <v>235</v>
      </c>
      <c r="C17" s="36"/>
    </row>
    <row r="18" spans="1:3">
      <c r="A18" s="36"/>
      <c r="B18" s="42" t="s">
        <v>236</v>
      </c>
      <c r="C18" s="36"/>
    </row>
    <row r="19" spans="1:3">
      <c r="A19" s="36"/>
      <c r="B19" s="42" t="s">
        <v>237</v>
      </c>
      <c r="C19" s="36"/>
    </row>
    <row r="20" spans="1:3">
      <c r="A20" s="36"/>
      <c r="B20" s="42" t="s">
        <v>238</v>
      </c>
      <c r="C20" s="36"/>
    </row>
    <row r="21" spans="1:3" ht="5.25" customHeight="1">
      <c r="A21" s="36"/>
      <c r="B21" s="42"/>
      <c r="C21" s="36"/>
    </row>
    <row r="22" spans="1:3">
      <c r="B22" s="43" t="s">
        <v>239</v>
      </c>
    </row>
    <row r="23" spans="1:3">
      <c r="B23" s="43" t="s">
        <v>240</v>
      </c>
    </row>
    <row r="24" spans="1:3">
      <c r="B24" s="44" t="s">
        <v>241</v>
      </c>
    </row>
    <row r="36" spans="2:2">
      <c r="B36" s="17" t="s">
        <v>242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9"/>
  <sheetViews>
    <sheetView showGridLines="0" zoomScale="140" zoomScaleNormal="140" workbookViewId="0">
      <selection activeCell="B9" sqref="B9"/>
    </sheetView>
  </sheetViews>
  <sheetFormatPr defaultRowHeight="15"/>
  <cols>
    <col min="1" max="1" width="3.7109375" customWidth="1"/>
    <col min="2" max="2" width="79.42578125" customWidth="1"/>
    <col min="3" max="3" width="4.28515625" customWidth="1"/>
    <col min="4" max="4" width="4" customWidth="1"/>
    <col min="5" max="5" width="10.7109375" customWidth="1"/>
    <col min="7" max="7" width="10.7109375" customWidth="1"/>
    <col min="9" max="9" width="3.42578125" customWidth="1"/>
  </cols>
  <sheetData>
    <row r="1" spans="1:3">
      <c r="A1" s="7"/>
      <c r="B1" s="7"/>
      <c r="C1" s="7"/>
    </row>
    <row r="2" spans="1:3" ht="15.75">
      <c r="A2" s="7"/>
      <c r="B2" s="45" t="s">
        <v>243</v>
      </c>
      <c r="C2" s="7"/>
    </row>
    <row r="3" spans="1:3">
      <c r="A3" s="7"/>
      <c r="B3" s="7" t="s">
        <v>244</v>
      </c>
      <c r="C3" s="7"/>
    </row>
    <row r="4" spans="1:3">
      <c r="A4" s="7"/>
      <c r="B4" s="46" t="s">
        <v>245</v>
      </c>
      <c r="C4" s="7"/>
    </row>
    <row r="5" spans="1:3">
      <c r="A5" s="7"/>
      <c r="B5" s="46" t="s">
        <v>246</v>
      </c>
      <c r="C5" s="7"/>
    </row>
    <row r="6" spans="1:3">
      <c r="A6" s="7"/>
      <c r="B6" s="46" t="s">
        <v>247</v>
      </c>
      <c r="C6" s="7"/>
    </row>
    <row r="7" spans="1:3">
      <c r="A7" s="7"/>
      <c r="B7" s="46"/>
      <c r="C7" s="7"/>
    </row>
    <row r="8" spans="1:3">
      <c r="A8" s="7"/>
      <c r="B8" s="47" t="s">
        <v>248</v>
      </c>
      <c r="C8" s="7"/>
    </row>
    <row r="9" spans="1:3">
      <c r="B9" s="48" t="s">
        <v>249</v>
      </c>
    </row>
    <row r="11" spans="1:3">
      <c r="B11" s="48" t="s">
        <v>250</v>
      </c>
    </row>
    <row r="12" spans="1:3">
      <c r="B12" s="7" t="s">
        <v>251</v>
      </c>
    </row>
    <row r="13" spans="1:3">
      <c r="B13" s="7" t="s">
        <v>252</v>
      </c>
    </row>
    <row r="14" spans="1:3">
      <c r="B14" s="46" t="s">
        <v>253</v>
      </c>
    </row>
    <row r="15" spans="1:3">
      <c r="B15" s="46" t="s">
        <v>254</v>
      </c>
    </row>
    <row r="16" spans="1:3">
      <c r="B16" s="46" t="s">
        <v>255</v>
      </c>
    </row>
    <row r="17" spans="2:2">
      <c r="B17" s="49"/>
    </row>
    <row r="18" spans="2:2">
      <c r="B18" s="49" t="s">
        <v>256</v>
      </c>
    </row>
    <row r="19" spans="2:2">
      <c r="B19" s="46" t="s">
        <v>257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-0.249977111117893"/>
  </sheetPr>
  <dimension ref="B2:AA18"/>
  <sheetViews>
    <sheetView showGridLines="0" zoomScale="147" zoomScaleNormal="147" workbookViewId="0">
      <selection activeCell="F7" sqref="F7"/>
    </sheetView>
  </sheetViews>
  <sheetFormatPr defaultColWidth="9.140625" defaultRowHeight="15"/>
  <cols>
    <col min="2" max="9" width="12.7109375" customWidth="1"/>
    <col min="10" max="13" width="9.140625" customWidth="1"/>
  </cols>
  <sheetData>
    <row r="2" spans="2:27" ht="19.5">
      <c r="B2" s="110" t="s">
        <v>2</v>
      </c>
      <c r="C2" s="110"/>
      <c r="D2" s="110"/>
      <c r="E2" s="110"/>
      <c r="F2" s="110"/>
      <c r="G2" s="110"/>
      <c r="H2" s="110"/>
      <c r="I2" s="110"/>
    </row>
    <row r="3" spans="2:27" ht="7.5" customHeight="1"/>
    <row r="4" spans="2:27">
      <c r="B4" s="51" t="s">
        <v>3</v>
      </c>
      <c r="C4" s="6"/>
      <c r="AA4" t="s">
        <v>4</v>
      </c>
    </row>
    <row r="5" spans="2:27" ht="8.25" customHeight="1"/>
    <row r="6" spans="2:27" ht="30">
      <c r="B6" s="75" t="s">
        <v>5</v>
      </c>
      <c r="C6" s="75" t="s">
        <v>6</v>
      </c>
      <c r="D6" s="75" t="s">
        <v>7</v>
      </c>
      <c r="E6" s="75" t="s">
        <v>8</v>
      </c>
      <c r="F6" s="75" t="s">
        <v>9</v>
      </c>
      <c r="G6" s="75" t="s">
        <v>10</v>
      </c>
      <c r="H6" s="75" t="s">
        <v>11</v>
      </c>
      <c r="I6" s="75" t="s">
        <v>12</v>
      </c>
    </row>
    <row r="7" spans="2:27">
      <c r="B7" s="1" t="s">
        <v>13</v>
      </c>
      <c r="C7" s="2">
        <v>3.5</v>
      </c>
      <c r="D7" s="2">
        <v>2</v>
      </c>
      <c r="E7" s="3">
        <v>400</v>
      </c>
      <c r="F7" s="4">
        <f>C7*E7</f>
        <v>1400</v>
      </c>
      <c r="G7" s="4">
        <f>D7*E7</f>
        <v>800</v>
      </c>
      <c r="H7" s="4">
        <f>F7-G7</f>
        <v>600</v>
      </c>
      <c r="I7" s="5">
        <f>H7/F7</f>
        <v>0.42857142857142855</v>
      </c>
    </row>
    <row r="8" spans="2:27">
      <c r="B8" s="1" t="s">
        <v>14</v>
      </c>
      <c r="C8" s="2">
        <v>1</v>
      </c>
      <c r="D8" s="2">
        <v>0.4</v>
      </c>
      <c r="E8" s="3">
        <v>150</v>
      </c>
      <c r="F8" s="4">
        <f t="shared" ref="F8:F13" si="0">C8*E8</f>
        <v>150</v>
      </c>
      <c r="G8" s="4">
        <f t="shared" ref="G8:G13" si="1">D8*E8</f>
        <v>60</v>
      </c>
      <c r="H8" s="4">
        <f t="shared" ref="H8:H13" si="2">F8-G8</f>
        <v>90</v>
      </c>
      <c r="I8" s="5">
        <f t="shared" ref="I8:I13" si="3">H8/F8</f>
        <v>0.6</v>
      </c>
    </row>
    <row r="9" spans="2:27">
      <c r="B9" s="1" t="s">
        <v>15</v>
      </c>
      <c r="C9" s="2">
        <v>1</v>
      </c>
      <c r="D9" s="2">
        <v>0.75</v>
      </c>
      <c r="E9" s="3">
        <v>168</v>
      </c>
      <c r="F9" s="4">
        <f t="shared" si="0"/>
        <v>168</v>
      </c>
      <c r="G9" s="4">
        <f t="shared" si="1"/>
        <v>126</v>
      </c>
      <c r="H9" s="4">
        <f t="shared" si="2"/>
        <v>42</v>
      </c>
      <c r="I9" s="5">
        <f t="shared" si="3"/>
        <v>0.25</v>
      </c>
    </row>
    <row r="10" spans="2:27">
      <c r="B10" s="1" t="s">
        <v>16</v>
      </c>
      <c r="C10" s="2">
        <v>1</v>
      </c>
      <c r="D10" s="2">
        <v>0.74</v>
      </c>
      <c r="E10" s="3">
        <v>120</v>
      </c>
      <c r="F10" s="4">
        <f t="shared" si="0"/>
        <v>120</v>
      </c>
      <c r="G10" s="4">
        <f t="shared" si="1"/>
        <v>88.8</v>
      </c>
      <c r="H10" s="4">
        <f t="shared" si="2"/>
        <v>31.200000000000003</v>
      </c>
      <c r="I10" s="5">
        <f t="shared" si="3"/>
        <v>0.26</v>
      </c>
    </row>
    <row r="11" spans="2:27">
      <c r="B11" s="1" t="s">
        <v>17</v>
      </c>
      <c r="C11" s="2">
        <v>1.5</v>
      </c>
      <c r="D11" s="2">
        <v>0.87</v>
      </c>
      <c r="E11" s="3">
        <v>240</v>
      </c>
      <c r="F11" s="4">
        <f t="shared" si="0"/>
        <v>360</v>
      </c>
      <c r="G11" s="4">
        <f t="shared" si="1"/>
        <v>208.8</v>
      </c>
      <c r="H11" s="4">
        <f t="shared" si="2"/>
        <v>151.19999999999999</v>
      </c>
      <c r="I11" s="5">
        <f t="shared" si="3"/>
        <v>0.42</v>
      </c>
    </row>
    <row r="12" spans="2:27">
      <c r="B12" s="1" t="s">
        <v>18</v>
      </c>
      <c r="C12" s="2">
        <v>1.2</v>
      </c>
      <c r="D12" s="2">
        <v>0.9</v>
      </c>
      <c r="E12" s="3">
        <v>250</v>
      </c>
      <c r="F12" s="4">
        <f t="shared" si="0"/>
        <v>300</v>
      </c>
      <c r="G12" s="4">
        <f t="shared" si="1"/>
        <v>225</v>
      </c>
      <c r="H12" s="4">
        <f t="shared" si="2"/>
        <v>75</v>
      </c>
      <c r="I12" s="5">
        <f t="shared" si="3"/>
        <v>0.25</v>
      </c>
    </row>
    <row r="13" spans="2:27">
      <c r="B13" s="1" t="s">
        <v>19</v>
      </c>
      <c r="C13" s="2">
        <v>7</v>
      </c>
      <c r="D13" s="2">
        <v>2.8</v>
      </c>
      <c r="E13" s="3">
        <v>60</v>
      </c>
      <c r="F13" s="4">
        <f t="shared" si="0"/>
        <v>420</v>
      </c>
      <c r="G13" s="4">
        <f t="shared" si="1"/>
        <v>168</v>
      </c>
      <c r="H13" s="4">
        <f t="shared" si="2"/>
        <v>252</v>
      </c>
      <c r="I13" s="5">
        <f t="shared" si="3"/>
        <v>0.6</v>
      </c>
    </row>
    <row r="14" spans="2:27" ht="15" customHeight="1">
      <c r="B14" s="10"/>
      <c r="C14" s="11"/>
      <c r="D14" s="11"/>
      <c r="E14" s="12"/>
      <c r="F14" s="13"/>
      <c r="G14" s="13"/>
      <c r="H14" s="13"/>
      <c r="I14" s="14"/>
    </row>
    <row r="15" spans="2:27">
      <c r="D15" s="75" t="s">
        <v>20</v>
      </c>
      <c r="E15" s="94">
        <f t="shared" ref="E15:H15" si="4">SUM(E7:E14)</f>
        <v>1388</v>
      </c>
      <c r="F15" s="4">
        <f t="shared" si="4"/>
        <v>2918</v>
      </c>
      <c r="G15" s="4">
        <f t="shared" si="4"/>
        <v>1676.6</v>
      </c>
      <c r="H15" s="4">
        <f t="shared" si="4"/>
        <v>1241.4000000000001</v>
      </c>
    </row>
    <row r="16" spans="2:27">
      <c r="D16" s="75" t="s">
        <v>21</v>
      </c>
      <c r="E16" s="94">
        <f>AVERAGE(E7:E13)</f>
        <v>198.28571428571428</v>
      </c>
      <c r="F16" s="4">
        <f t="shared" ref="F16:H16" si="5">AVERAGE(F7:F13)</f>
        <v>416.85714285714283</v>
      </c>
      <c r="G16" s="4">
        <f t="shared" si="5"/>
        <v>239.51428571428571</v>
      </c>
      <c r="H16" s="4">
        <f t="shared" si="5"/>
        <v>177.34285714285716</v>
      </c>
    </row>
    <row r="17" spans="4:8">
      <c r="D17" s="75" t="s">
        <v>22</v>
      </c>
      <c r="E17" s="94">
        <f>MIN(E7:E13)</f>
        <v>60</v>
      </c>
      <c r="F17" s="4">
        <f t="shared" ref="F17:H17" si="6">MIN(F7:F13)</f>
        <v>120</v>
      </c>
      <c r="G17" s="4">
        <f t="shared" si="6"/>
        <v>60</v>
      </c>
      <c r="H17" s="4">
        <f t="shared" si="6"/>
        <v>31.200000000000003</v>
      </c>
    </row>
    <row r="18" spans="4:8">
      <c r="D18" s="75" t="s">
        <v>23</v>
      </c>
      <c r="E18" s="94">
        <f>MAX(E7:E13)</f>
        <v>400</v>
      </c>
      <c r="F18" s="4">
        <f t="shared" ref="F18:H18" si="7">MAX(F7:F13)</f>
        <v>1400</v>
      </c>
      <c r="G18" s="4">
        <f t="shared" si="7"/>
        <v>800</v>
      </c>
      <c r="H18" s="4">
        <f t="shared" si="7"/>
        <v>600</v>
      </c>
    </row>
  </sheetData>
  <mergeCells count="1">
    <mergeCell ref="B2:I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2:L20"/>
  <sheetViews>
    <sheetView showGridLines="0" tabSelected="1" zoomScale="152" zoomScaleNormal="152" workbookViewId="0">
      <selection activeCell="F12" sqref="F12"/>
    </sheetView>
  </sheetViews>
  <sheetFormatPr defaultColWidth="9.140625" defaultRowHeight="15"/>
  <cols>
    <col min="1" max="1" width="4.42578125" customWidth="1"/>
    <col min="2" max="2" width="25.85546875" customWidth="1"/>
    <col min="3" max="3" width="12.42578125" bestFit="1" customWidth="1"/>
    <col min="4" max="4" width="14.5703125" customWidth="1"/>
    <col min="5" max="5" width="10.42578125" customWidth="1"/>
    <col min="6" max="6" width="18.28515625" customWidth="1"/>
    <col min="7" max="7" width="16.28515625" customWidth="1"/>
    <col min="8" max="8" width="9.85546875" customWidth="1"/>
    <col min="9" max="9" width="12.85546875" customWidth="1"/>
    <col min="10" max="10" width="11.42578125" customWidth="1"/>
    <col min="11" max="11" width="12.28515625" bestFit="1" customWidth="1"/>
    <col min="12" max="14" width="9.140625" customWidth="1"/>
  </cols>
  <sheetData>
    <row r="2" spans="2:12" ht="19.5">
      <c r="B2" s="112" t="s">
        <v>24</v>
      </c>
      <c r="C2" s="112"/>
      <c r="D2" s="112"/>
      <c r="E2" s="112"/>
      <c r="F2" s="112"/>
      <c r="G2" s="112"/>
      <c r="H2" s="112"/>
      <c r="I2" s="112"/>
      <c r="J2" s="112"/>
      <c r="K2" s="112"/>
    </row>
    <row r="3" spans="2:12">
      <c r="B3" s="6"/>
      <c r="C3" s="6"/>
      <c r="D3" s="6"/>
      <c r="E3" s="6"/>
      <c r="F3" s="6"/>
    </row>
    <row r="4" spans="2:12" ht="15" customHeight="1">
      <c r="B4" s="111" t="s">
        <v>25</v>
      </c>
      <c r="C4" s="111"/>
      <c r="D4" s="111"/>
      <c r="F4" s="111" t="s">
        <v>26</v>
      </c>
      <c r="G4" s="111"/>
      <c r="I4" s="111" t="s">
        <v>27</v>
      </c>
      <c r="J4" s="111"/>
      <c r="K4" s="111"/>
      <c r="L4" s="111"/>
    </row>
    <row r="5" spans="2:12">
      <c r="B5" s="111"/>
      <c r="C5" s="111"/>
      <c r="D5" s="111"/>
      <c r="F5" s="111"/>
      <c r="G5" s="111"/>
      <c r="I5" s="111"/>
      <c r="J5" s="111"/>
      <c r="K5" s="111"/>
      <c r="L5" s="111"/>
    </row>
    <row r="6" spans="2:12" ht="8.1" customHeight="1">
      <c r="B6" s="105"/>
      <c r="C6" s="105"/>
      <c r="D6" s="105"/>
      <c r="F6" s="105"/>
      <c r="G6" s="105"/>
    </row>
    <row r="7" spans="2:12">
      <c r="F7" s="56" t="s">
        <v>28</v>
      </c>
      <c r="G7" s="19">
        <v>0.9</v>
      </c>
      <c r="I7" s="53" t="s">
        <v>29</v>
      </c>
      <c r="J7" s="53" t="s">
        <v>30</v>
      </c>
      <c r="K7" s="53" t="s">
        <v>31</v>
      </c>
    </row>
    <row r="8" spans="2:12" ht="15" customHeight="1">
      <c r="I8" s="23" t="s">
        <v>32</v>
      </c>
      <c r="J8" s="22">
        <v>9</v>
      </c>
      <c r="K8" s="52" t="s">
        <v>33</v>
      </c>
    </row>
    <row r="9" spans="2:12">
      <c r="B9" s="53" t="s">
        <v>34</v>
      </c>
      <c r="C9" s="53" t="s">
        <v>31</v>
      </c>
      <c r="D9" s="53" t="s">
        <v>35</v>
      </c>
      <c r="F9" s="53" t="s">
        <v>36</v>
      </c>
      <c r="G9" s="53" t="s">
        <v>37</v>
      </c>
      <c r="I9" s="23" t="s">
        <v>32</v>
      </c>
      <c r="J9" s="22">
        <v>7</v>
      </c>
      <c r="K9" s="52" t="s">
        <v>38</v>
      </c>
    </row>
    <row r="10" spans="2:12">
      <c r="B10" s="1" t="s">
        <v>39</v>
      </c>
      <c r="C10" s="54">
        <v>7500</v>
      </c>
      <c r="D10" s="52" t="str">
        <f>IF(C10&gt;=0,"LUCRO","PREJUÍZO")</f>
        <v>LUCRO</v>
      </c>
      <c r="F10" s="55">
        <v>69.900000000000006</v>
      </c>
      <c r="G10" s="55">
        <f>IF(F10&gt;=100,F10*$G$7,F10)</f>
        <v>69.900000000000006</v>
      </c>
      <c r="J10" s="52" t="s">
        <v>40</v>
      </c>
      <c r="K10" s="52" t="s">
        <v>41</v>
      </c>
    </row>
    <row r="11" spans="2:12">
      <c r="B11" s="1" t="s">
        <v>42</v>
      </c>
      <c r="C11" s="54">
        <v>5300</v>
      </c>
      <c r="D11" s="52" t="str">
        <f t="shared" ref="D11:D18" si="0">IF(C11&gt;=0,"LUCRO","PREJUÍZO")</f>
        <v>LUCRO</v>
      </c>
      <c r="F11" s="55">
        <v>111.2</v>
      </c>
      <c r="G11" s="55">
        <f t="shared" ref="G11:G18" si="1">IF(F11&gt;=100,F11*$G$7,F11)</f>
        <v>100.08</v>
      </c>
    </row>
    <row r="12" spans="2:12">
      <c r="B12" s="1" t="s">
        <v>43</v>
      </c>
      <c r="C12" s="54">
        <v>9300</v>
      </c>
      <c r="D12" s="52" t="str">
        <f t="shared" si="0"/>
        <v>LUCRO</v>
      </c>
      <c r="F12" s="55">
        <v>99.998999999999995</v>
      </c>
      <c r="G12" s="55">
        <f t="shared" si="1"/>
        <v>99.998999999999995</v>
      </c>
      <c r="I12" s="53" t="s">
        <v>44</v>
      </c>
      <c r="J12" s="53" t="s">
        <v>45</v>
      </c>
      <c r="K12" s="53" t="s">
        <v>31</v>
      </c>
    </row>
    <row r="13" spans="2:12">
      <c r="B13" s="1" t="s">
        <v>46</v>
      </c>
      <c r="C13" s="54">
        <v>-2500</v>
      </c>
      <c r="D13" s="52" t="str">
        <f t="shared" si="0"/>
        <v>PREJUÍZO</v>
      </c>
      <c r="F13" s="55">
        <v>56.5</v>
      </c>
      <c r="G13" s="55">
        <f t="shared" si="1"/>
        <v>56.5</v>
      </c>
      <c r="I13" s="52" t="s">
        <v>47</v>
      </c>
      <c r="J13" s="77">
        <v>9.6999999999999993</v>
      </c>
      <c r="K13" s="52" t="str">
        <f>IF(J13&gt;=$J$8,$K$8,IF(J13&gt;=$J$9,$K$9,$K$10))</f>
        <v>Ótimo</v>
      </c>
    </row>
    <row r="14" spans="2:12">
      <c r="B14" s="1" t="s">
        <v>48</v>
      </c>
      <c r="C14" s="54">
        <v>2400</v>
      </c>
      <c r="D14" s="52" t="str">
        <f t="shared" si="0"/>
        <v>LUCRO</v>
      </c>
      <c r="F14" s="55">
        <v>333.3</v>
      </c>
      <c r="G14" s="55">
        <f t="shared" si="1"/>
        <v>299.97000000000003</v>
      </c>
      <c r="I14" s="52" t="s">
        <v>49</v>
      </c>
      <c r="J14" s="77">
        <v>6.5</v>
      </c>
      <c r="K14" s="52" t="str">
        <f t="shared" ref="K14:K18" si="2">IF(J14&gt;=$J$8,$K$8,IF(J14&gt;=$J$9,$K$9,$K$10))</f>
        <v>Ruim</v>
      </c>
    </row>
    <row r="15" spans="2:12">
      <c r="B15" s="1" t="s">
        <v>50</v>
      </c>
      <c r="C15" s="54">
        <v>-9500</v>
      </c>
      <c r="D15" s="52" t="str">
        <f t="shared" si="0"/>
        <v>PREJUÍZO</v>
      </c>
      <c r="F15" s="55">
        <v>70</v>
      </c>
      <c r="G15" s="55">
        <f t="shared" si="1"/>
        <v>70</v>
      </c>
      <c r="I15" s="52" t="s">
        <v>51</v>
      </c>
      <c r="J15" s="77">
        <v>8.1</v>
      </c>
      <c r="K15" s="52" t="str">
        <f t="shared" si="2"/>
        <v>Bom</v>
      </c>
    </row>
    <row r="16" spans="2:12">
      <c r="B16" s="1" t="s">
        <v>52</v>
      </c>
      <c r="C16" s="54">
        <v>-8600</v>
      </c>
      <c r="D16" s="52" t="str">
        <f t="shared" si="0"/>
        <v>PREJUÍZO</v>
      </c>
      <c r="F16" s="55">
        <v>110.9</v>
      </c>
      <c r="G16" s="55">
        <f t="shared" si="1"/>
        <v>99.81</v>
      </c>
      <c r="I16" s="52" t="s">
        <v>53</v>
      </c>
      <c r="J16" s="77">
        <v>7</v>
      </c>
      <c r="K16" s="52" t="str">
        <f t="shared" si="2"/>
        <v>Bom</v>
      </c>
    </row>
    <row r="17" spans="2:11">
      <c r="B17" s="1" t="s">
        <v>54</v>
      </c>
      <c r="C17" s="54">
        <v>-4400</v>
      </c>
      <c r="D17" s="52" t="str">
        <f t="shared" si="0"/>
        <v>PREJUÍZO</v>
      </c>
      <c r="F17" s="55">
        <v>88.3</v>
      </c>
      <c r="G17" s="55">
        <f t="shared" si="1"/>
        <v>88.3</v>
      </c>
      <c r="I17" s="52" t="s">
        <v>55</v>
      </c>
      <c r="J17" s="77">
        <v>8.9</v>
      </c>
      <c r="K17" s="52" t="str">
        <f t="shared" si="2"/>
        <v>Bom</v>
      </c>
    </row>
    <row r="18" spans="2:11">
      <c r="B18" s="1" t="s">
        <v>56</v>
      </c>
      <c r="C18" s="54">
        <v>-7700</v>
      </c>
      <c r="D18" s="52" t="str">
        <f t="shared" si="0"/>
        <v>PREJUÍZO</v>
      </c>
      <c r="F18" s="55">
        <v>81.7</v>
      </c>
      <c r="G18" s="55">
        <f t="shared" si="1"/>
        <v>81.7</v>
      </c>
      <c r="I18" s="52" t="s">
        <v>57</v>
      </c>
      <c r="J18" s="77">
        <v>2.1</v>
      </c>
      <c r="K18" s="52" t="str">
        <f t="shared" si="2"/>
        <v>Ruim</v>
      </c>
    </row>
    <row r="20" spans="2:11">
      <c r="F20" s="76"/>
    </row>
  </sheetData>
  <mergeCells count="4">
    <mergeCell ref="B4:D5"/>
    <mergeCell ref="F4:G5"/>
    <mergeCell ref="I4:L5"/>
    <mergeCell ref="B2:K2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-0.249977111117893"/>
  </sheetPr>
  <dimension ref="A1:J24"/>
  <sheetViews>
    <sheetView showGridLines="0" zoomScale="120" zoomScaleNormal="120" zoomScaleSheetLayoutView="20" workbookViewId="0"/>
  </sheetViews>
  <sheetFormatPr defaultRowHeight="15.75"/>
  <cols>
    <col min="1" max="1" width="4.5703125" style="27" customWidth="1"/>
    <col min="2" max="2" width="10" style="29" customWidth="1"/>
    <col min="3" max="3" width="24.28515625" style="27" customWidth="1"/>
    <col min="4" max="4" width="14.140625" style="27" customWidth="1"/>
    <col min="5" max="5" width="4.42578125" style="18" customWidth="1"/>
    <col min="6" max="6" width="9" style="27" bestFit="1" customWidth="1"/>
    <col min="7" max="7" width="14.42578125" style="27" customWidth="1"/>
    <col min="8" max="8" width="36.5703125" style="27" customWidth="1"/>
    <col min="9" max="9" width="11.28515625" style="27" customWidth="1"/>
    <col min="10" max="10" width="18.42578125" style="27" customWidth="1"/>
    <col min="11" max="16384" width="9.140625" style="27"/>
  </cols>
  <sheetData>
    <row r="1" spans="1:10" ht="8.1" customHeight="1">
      <c r="A1" s="28"/>
    </row>
    <row r="2" spans="1:10" ht="21" customHeight="1">
      <c r="A2" s="28"/>
      <c r="B2" s="93" t="s">
        <v>58</v>
      </c>
      <c r="C2" s="93"/>
      <c r="D2" s="93"/>
      <c r="E2" s="93"/>
      <c r="F2" s="93"/>
      <c r="G2" s="93"/>
      <c r="H2" s="93"/>
      <c r="I2" s="79"/>
      <c r="J2" s="67"/>
    </row>
    <row r="3" spans="1:10" ht="21" customHeight="1">
      <c r="A3" s="28"/>
      <c r="B3" s="51" t="s">
        <v>59</v>
      </c>
      <c r="C3" s="51"/>
      <c r="D3" s="51"/>
      <c r="E3" s="51"/>
      <c r="F3" s="51"/>
      <c r="G3" s="51"/>
      <c r="H3" s="51"/>
      <c r="I3" s="51"/>
      <c r="J3" s="51"/>
    </row>
    <row r="4" spans="1:10" ht="8.1" customHeight="1">
      <c r="A4" s="28"/>
    </row>
    <row r="5" spans="1:10" s="64" customFormat="1" ht="8.1" customHeight="1">
      <c r="A5" s="60"/>
      <c r="B5" s="61"/>
      <c r="C5" s="62"/>
      <c r="D5" s="62"/>
      <c r="E5" s="63"/>
    </row>
    <row r="6" spans="1:10">
      <c r="B6" s="78" t="s">
        <v>60</v>
      </c>
      <c r="C6" s="78"/>
      <c r="D6" s="78"/>
      <c r="F6"/>
      <c r="G6"/>
      <c r="H6"/>
      <c r="I6"/>
    </row>
    <row r="7" spans="1:10" customFormat="1" ht="7.5" customHeight="1"/>
    <row r="8" spans="1:10">
      <c r="B8" s="57" t="s">
        <v>61</v>
      </c>
      <c r="C8" s="57" t="s">
        <v>62</v>
      </c>
      <c r="D8" s="57" t="s">
        <v>63</v>
      </c>
      <c r="F8" s="57" t="s">
        <v>61</v>
      </c>
      <c r="G8" s="57" t="s">
        <v>64</v>
      </c>
      <c r="H8" s="58" t="s">
        <v>62</v>
      </c>
      <c r="I8" s="58" t="s">
        <v>63</v>
      </c>
      <c r="J8" s="58" t="s">
        <v>65</v>
      </c>
    </row>
    <row r="9" spans="1:10">
      <c r="B9" s="1" t="s">
        <v>66</v>
      </c>
      <c r="C9" s="1" t="s">
        <v>67</v>
      </c>
      <c r="D9" s="4">
        <v>4.5</v>
      </c>
      <c r="F9" s="95" t="s">
        <v>68</v>
      </c>
      <c r="G9" s="65">
        <v>390</v>
      </c>
      <c r="H9" s="66" t="str">
        <f t="shared" ref="H9:H22" si="0">VLOOKUP(F9,PREÇOS,2,0)</f>
        <v>Cappuccino Sabor Chocolate</v>
      </c>
      <c r="I9" s="97">
        <f t="shared" ref="I9:I22" si="1">VLOOKUP(F9,PREÇOS,3,0)</f>
        <v>7.6</v>
      </c>
      <c r="J9" s="98">
        <f>G9*I9</f>
        <v>2964</v>
      </c>
    </row>
    <row r="10" spans="1:10">
      <c r="B10" s="1" t="s">
        <v>69</v>
      </c>
      <c r="C10" s="1" t="s">
        <v>70</v>
      </c>
      <c r="D10" s="4">
        <v>4.9000000000000004</v>
      </c>
      <c r="F10" s="52" t="s">
        <v>66</v>
      </c>
      <c r="G10" s="65">
        <v>240</v>
      </c>
      <c r="H10" s="66" t="str">
        <f t="shared" si="0"/>
        <v>Café Intenso</v>
      </c>
      <c r="I10" s="97">
        <f t="shared" si="1"/>
        <v>4.5</v>
      </c>
      <c r="J10" s="98">
        <f t="shared" ref="J10:J22" si="2">G10*I10</f>
        <v>1080</v>
      </c>
    </row>
    <row r="11" spans="1:10">
      <c r="B11" s="1" t="s">
        <v>71</v>
      </c>
      <c r="C11" s="1" t="s">
        <v>72</v>
      </c>
      <c r="D11" s="4">
        <v>5.0999999999999996</v>
      </c>
      <c r="F11" s="52" t="s">
        <v>73</v>
      </c>
      <c r="G11" s="65">
        <v>160</v>
      </c>
      <c r="H11" s="66" t="str">
        <f t="shared" si="0"/>
        <v>Achocolatado Tradicional</v>
      </c>
      <c r="I11" s="97">
        <f t="shared" si="1"/>
        <v>6.2</v>
      </c>
      <c r="J11" s="98">
        <f t="shared" si="2"/>
        <v>992</v>
      </c>
    </row>
    <row r="12" spans="1:10">
      <c r="B12" s="1" t="s">
        <v>74</v>
      </c>
      <c r="C12" s="1" t="s">
        <v>75</v>
      </c>
      <c r="D12" s="4">
        <v>7.2</v>
      </c>
      <c r="F12" s="52" t="s">
        <v>76</v>
      </c>
      <c r="G12" s="65">
        <v>120</v>
      </c>
      <c r="H12" s="66" t="str">
        <f t="shared" si="0"/>
        <v>Achocoladot Diet</v>
      </c>
      <c r="I12" s="97">
        <f t="shared" si="1"/>
        <v>6.2</v>
      </c>
      <c r="J12" s="98">
        <f t="shared" si="2"/>
        <v>744</v>
      </c>
    </row>
    <row r="13" spans="1:10">
      <c r="B13" s="1" t="s">
        <v>77</v>
      </c>
      <c r="C13" s="1" t="s">
        <v>78</v>
      </c>
      <c r="D13" s="4">
        <v>7.4</v>
      </c>
      <c r="F13" s="52" t="s">
        <v>79</v>
      </c>
      <c r="G13" s="65">
        <v>50</v>
      </c>
      <c r="H13" s="66" t="str">
        <f t="shared" si="0"/>
        <v>Café Aromatizado Doce de Leite</v>
      </c>
      <c r="I13" s="97">
        <f t="shared" si="1"/>
        <v>4.7</v>
      </c>
      <c r="J13" s="98">
        <f t="shared" si="2"/>
        <v>235</v>
      </c>
    </row>
    <row r="14" spans="1:10">
      <c r="B14" s="96" t="s">
        <v>68</v>
      </c>
      <c r="C14" s="1" t="s">
        <v>80</v>
      </c>
      <c r="D14" s="4">
        <v>7.6</v>
      </c>
      <c r="F14" s="52" t="s">
        <v>81</v>
      </c>
      <c r="G14" s="65">
        <v>340</v>
      </c>
      <c r="H14" s="66" t="str">
        <f t="shared" si="0"/>
        <v>Cappuccino Diet</v>
      </c>
      <c r="I14" s="97">
        <f t="shared" si="1"/>
        <v>8.3000000000000007</v>
      </c>
      <c r="J14" s="98">
        <f t="shared" si="2"/>
        <v>2822.0000000000005</v>
      </c>
    </row>
    <row r="15" spans="1:10">
      <c r="B15" s="1" t="s">
        <v>82</v>
      </c>
      <c r="C15" s="1" t="s">
        <v>83</v>
      </c>
      <c r="D15" s="4">
        <v>8.1</v>
      </c>
      <c r="F15" s="52" t="s">
        <v>74</v>
      </c>
      <c r="G15" s="65">
        <v>200</v>
      </c>
      <c r="H15" s="66" t="str">
        <f t="shared" si="0"/>
        <v>Capuccino</v>
      </c>
      <c r="I15" s="97">
        <f t="shared" si="1"/>
        <v>7.2</v>
      </c>
      <c r="J15" s="98">
        <f t="shared" si="2"/>
        <v>1440</v>
      </c>
    </row>
    <row r="16" spans="1:10">
      <c r="B16" s="1" t="s">
        <v>81</v>
      </c>
      <c r="C16" s="1" t="s">
        <v>84</v>
      </c>
      <c r="D16" s="4">
        <v>8.3000000000000007</v>
      </c>
      <c r="F16" s="52" t="s">
        <v>71</v>
      </c>
      <c r="G16" s="65">
        <v>110</v>
      </c>
      <c r="H16" s="66" t="str">
        <f t="shared" si="0"/>
        <v>Café Descafeinado</v>
      </c>
      <c r="I16" s="97">
        <f t="shared" si="1"/>
        <v>5.0999999999999996</v>
      </c>
      <c r="J16" s="98">
        <f t="shared" si="2"/>
        <v>561</v>
      </c>
    </row>
    <row r="17" spans="2:10">
      <c r="B17" s="1" t="s">
        <v>85</v>
      </c>
      <c r="C17" s="1" t="s">
        <v>86</v>
      </c>
      <c r="D17" s="4">
        <v>4.7</v>
      </c>
      <c r="F17" s="52" t="s">
        <v>87</v>
      </c>
      <c r="G17" s="65">
        <v>90</v>
      </c>
      <c r="H17" s="66" t="str">
        <f t="shared" si="0"/>
        <v>Leite em Pó Integral</v>
      </c>
      <c r="I17" s="97">
        <f t="shared" si="1"/>
        <v>3.5</v>
      </c>
      <c r="J17" s="98">
        <f t="shared" si="2"/>
        <v>315</v>
      </c>
    </row>
    <row r="18" spans="2:10">
      <c r="B18" s="1" t="s">
        <v>79</v>
      </c>
      <c r="C18" s="1" t="s">
        <v>88</v>
      </c>
      <c r="D18" s="4">
        <v>4.7</v>
      </c>
      <c r="F18" s="52" t="s">
        <v>85</v>
      </c>
      <c r="G18" s="65">
        <v>150</v>
      </c>
      <c r="H18" s="66" t="str">
        <f t="shared" si="0"/>
        <v>Café Aromatizado Menta</v>
      </c>
      <c r="I18" s="97">
        <f t="shared" si="1"/>
        <v>4.7</v>
      </c>
      <c r="J18" s="98">
        <f t="shared" si="2"/>
        <v>705</v>
      </c>
    </row>
    <row r="19" spans="2:10">
      <c r="B19" s="1" t="s">
        <v>87</v>
      </c>
      <c r="C19" s="1" t="s">
        <v>89</v>
      </c>
      <c r="D19" s="4">
        <v>3.5</v>
      </c>
      <c r="F19" s="52" t="s">
        <v>69</v>
      </c>
      <c r="G19" s="65">
        <v>90</v>
      </c>
      <c r="H19" s="66" t="str">
        <f t="shared" si="0"/>
        <v>Café Filtrado</v>
      </c>
      <c r="I19" s="97">
        <f t="shared" si="1"/>
        <v>4.9000000000000004</v>
      </c>
      <c r="J19" s="98">
        <f t="shared" si="2"/>
        <v>441.00000000000006</v>
      </c>
    </row>
    <row r="20" spans="2:10">
      <c r="B20" s="1" t="s">
        <v>90</v>
      </c>
      <c r="C20" s="1" t="s">
        <v>91</v>
      </c>
      <c r="D20" s="4">
        <v>3.5</v>
      </c>
      <c r="F20" s="52" t="s">
        <v>77</v>
      </c>
      <c r="G20" s="65">
        <v>40</v>
      </c>
      <c r="H20" s="66" t="str">
        <f t="shared" si="0"/>
        <v>Cappuccino Sabor Baunilha</v>
      </c>
      <c r="I20" s="97">
        <f t="shared" si="1"/>
        <v>7.4</v>
      </c>
      <c r="J20" s="98">
        <f t="shared" si="2"/>
        <v>296</v>
      </c>
    </row>
    <row r="21" spans="2:10">
      <c r="B21" s="1" t="s">
        <v>73</v>
      </c>
      <c r="C21" s="1" t="s">
        <v>92</v>
      </c>
      <c r="D21" s="4">
        <v>6.2</v>
      </c>
      <c r="F21" s="52" t="s">
        <v>82</v>
      </c>
      <c r="G21" s="65">
        <v>130</v>
      </c>
      <c r="H21" s="66" t="str">
        <f t="shared" si="0"/>
        <v>Capuccino Light</v>
      </c>
      <c r="I21" s="97">
        <f t="shared" si="1"/>
        <v>8.1</v>
      </c>
      <c r="J21" s="98">
        <f t="shared" si="2"/>
        <v>1053</v>
      </c>
    </row>
    <row r="22" spans="2:10">
      <c r="B22" s="1" t="s">
        <v>76</v>
      </c>
      <c r="C22" s="1" t="s">
        <v>93</v>
      </c>
      <c r="D22" s="4">
        <v>6.2</v>
      </c>
      <c r="F22" s="52" t="s">
        <v>90</v>
      </c>
      <c r="G22" s="65">
        <v>95</v>
      </c>
      <c r="H22" s="66" t="str">
        <f t="shared" si="0"/>
        <v>Leite em Pó Desnatado</v>
      </c>
      <c r="I22" s="97">
        <f t="shared" si="1"/>
        <v>3.5</v>
      </c>
      <c r="J22" s="98">
        <f t="shared" si="2"/>
        <v>332.5</v>
      </c>
    </row>
    <row r="24" spans="2:10">
      <c r="B24" s="59">
        <v>1</v>
      </c>
      <c r="C24" s="59">
        <v>2</v>
      </c>
      <c r="D24" s="59">
        <v>3</v>
      </c>
    </row>
  </sheetData>
  <dataValidations count="1">
    <dataValidation type="list" allowBlank="1" showInputMessage="1" showErrorMessage="1" sqref="B5" xr:uid="{00000000-0002-0000-0300-000000000000}">
      <formula1>$B$9:$B$21</formula1>
    </dataValidation>
  </dataValidations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-0.249977111117893"/>
  </sheetPr>
  <dimension ref="B1:AA36"/>
  <sheetViews>
    <sheetView showGridLines="0" zoomScale="110" zoomScaleNormal="110" workbookViewId="0">
      <selection activeCell="E7" sqref="E7"/>
    </sheetView>
  </sheetViews>
  <sheetFormatPr defaultColWidth="9.140625" defaultRowHeight="12.75" customHeight="1"/>
  <cols>
    <col min="1" max="1" width="5.5703125" style="20" customWidth="1"/>
    <col min="2" max="2" width="14" style="20" customWidth="1"/>
    <col min="3" max="3" width="20.7109375" style="20" customWidth="1"/>
    <col min="4" max="4" width="12.5703125" style="20" customWidth="1"/>
    <col min="5" max="5" width="11.28515625" style="20" customWidth="1"/>
    <col min="6" max="6" width="16.5703125" style="21" customWidth="1"/>
    <col min="7" max="7" width="7.28515625" style="20" customWidth="1"/>
    <col min="8" max="8" width="13.85546875" style="20" bestFit="1" customWidth="1"/>
    <col min="9" max="9" width="8.42578125" style="30" customWidth="1"/>
    <col min="10" max="10" width="10.28515625" style="31" customWidth="1"/>
    <col min="11" max="15" width="9.140625" style="20" customWidth="1"/>
    <col min="16" max="26" width="9.140625" style="20"/>
    <col min="27" max="27" width="13.140625" style="20" customWidth="1"/>
    <col min="28" max="16384" width="9.140625" style="20"/>
  </cols>
  <sheetData>
    <row r="1" spans="2:27" ht="15">
      <c r="B1" s="113"/>
      <c r="C1" s="113"/>
      <c r="X1" s="20" t="s">
        <v>94</v>
      </c>
      <c r="AA1" s="20" t="s">
        <v>95</v>
      </c>
    </row>
    <row r="2" spans="2:27" ht="19.5">
      <c r="B2" s="112" t="s">
        <v>96</v>
      </c>
      <c r="C2" s="112"/>
      <c r="D2" s="112"/>
      <c r="E2" s="112"/>
      <c r="F2" s="112"/>
      <c r="G2" s="112"/>
      <c r="H2" s="112"/>
      <c r="I2" s="67"/>
    </row>
    <row r="3" spans="2:27" ht="12.75" customHeight="1">
      <c r="B3" s="106"/>
      <c r="C3" s="106"/>
      <c r="K3" s="32"/>
      <c r="L3" s="32"/>
    </row>
    <row r="4" spans="2:27" ht="12.75" customHeight="1">
      <c r="B4" s="114" t="s">
        <v>97</v>
      </c>
      <c r="C4" s="114"/>
      <c r="D4" s="114"/>
      <c r="E4" s="114"/>
      <c r="F4" s="114"/>
      <c r="G4" s="114"/>
      <c r="H4" s="114"/>
    </row>
    <row r="6" spans="2:27" ht="15">
      <c r="B6" s="88" t="s">
        <v>44</v>
      </c>
      <c r="C6" s="89" t="s">
        <v>98</v>
      </c>
      <c r="D6" s="89" t="s">
        <v>99</v>
      </c>
      <c r="E6" s="89" t="s">
        <v>100</v>
      </c>
      <c r="F6" s="89" t="s">
        <v>5</v>
      </c>
      <c r="G6" s="90" t="s">
        <v>101</v>
      </c>
      <c r="H6" s="91" t="s">
        <v>102</v>
      </c>
      <c r="I6" s="33"/>
      <c r="J6" s="33"/>
    </row>
    <row r="7" spans="2:27" ht="15">
      <c r="B7" s="80" t="s">
        <v>103</v>
      </c>
      <c r="C7" s="81" t="s">
        <v>104</v>
      </c>
      <c r="D7" s="81" t="s">
        <v>105</v>
      </c>
      <c r="E7" s="81" t="s">
        <v>106</v>
      </c>
      <c r="F7" s="81" t="s">
        <v>107</v>
      </c>
      <c r="G7" s="82">
        <v>4</v>
      </c>
      <c r="H7" s="83">
        <v>13080</v>
      </c>
      <c r="I7" s="35"/>
      <c r="J7" s="34"/>
    </row>
    <row r="8" spans="2:27" ht="15">
      <c r="B8" s="80" t="s">
        <v>108</v>
      </c>
      <c r="C8" s="81" t="s">
        <v>109</v>
      </c>
      <c r="D8" s="81" t="s">
        <v>110</v>
      </c>
      <c r="E8" s="81" t="s">
        <v>106</v>
      </c>
      <c r="F8" s="81" t="s">
        <v>111</v>
      </c>
      <c r="G8" s="82">
        <v>8</v>
      </c>
      <c r="H8" s="83">
        <v>6800</v>
      </c>
      <c r="I8" s="35"/>
      <c r="J8" s="34"/>
    </row>
    <row r="9" spans="2:27" ht="15">
      <c r="B9" s="80" t="s">
        <v>112</v>
      </c>
      <c r="C9" s="81" t="s">
        <v>113</v>
      </c>
      <c r="D9" s="81" t="s">
        <v>114</v>
      </c>
      <c r="E9" s="81" t="s">
        <v>115</v>
      </c>
      <c r="F9" s="81" t="s">
        <v>116</v>
      </c>
      <c r="G9" s="82">
        <v>18</v>
      </c>
      <c r="H9" s="83">
        <v>12330</v>
      </c>
      <c r="I9" s="35"/>
      <c r="J9" s="34"/>
    </row>
    <row r="10" spans="2:27" ht="15">
      <c r="B10" s="80" t="s">
        <v>117</v>
      </c>
      <c r="C10" s="81" t="s">
        <v>118</v>
      </c>
      <c r="D10" s="81" t="s">
        <v>105</v>
      </c>
      <c r="E10" s="81" t="s">
        <v>119</v>
      </c>
      <c r="F10" s="81" t="s">
        <v>120</v>
      </c>
      <c r="G10" s="82">
        <v>125</v>
      </c>
      <c r="H10" s="83">
        <v>9143.75</v>
      </c>
      <c r="I10" s="35"/>
      <c r="J10" s="34"/>
    </row>
    <row r="11" spans="2:27" ht="15">
      <c r="B11" s="80" t="s">
        <v>103</v>
      </c>
      <c r="C11" s="81" t="s">
        <v>104</v>
      </c>
      <c r="D11" s="81" t="s">
        <v>105</v>
      </c>
      <c r="E11" s="81" t="s">
        <v>106</v>
      </c>
      <c r="F11" s="81" t="s">
        <v>107</v>
      </c>
      <c r="G11" s="82">
        <v>7</v>
      </c>
      <c r="H11" s="83">
        <v>22890</v>
      </c>
      <c r="I11" s="35"/>
      <c r="J11" s="34"/>
    </row>
    <row r="12" spans="2:27" ht="15">
      <c r="B12" s="80" t="s">
        <v>117</v>
      </c>
      <c r="C12" s="81" t="s">
        <v>109</v>
      </c>
      <c r="D12" s="81" t="s">
        <v>110</v>
      </c>
      <c r="E12" s="81" t="s">
        <v>115</v>
      </c>
      <c r="F12" s="81" t="s">
        <v>121</v>
      </c>
      <c r="G12" s="82">
        <v>12</v>
      </c>
      <c r="H12" s="83">
        <v>33000</v>
      </c>
      <c r="I12" s="35"/>
      <c r="J12" s="34"/>
    </row>
    <row r="13" spans="2:27" ht="15">
      <c r="B13" s="80" t="s">
        <v>112</v>
      </c>
      <c r="C13" s="81" t="s">
        <v>104</v>
      </c>
      <c r="D13" s="81" t="s">
        <v>105</v>
      </c>
      <c r="E13" s="81" t="s">
        <v>119</v>
      </c>
      <c r="F13" s="81" t="s">
        <v>122</v>
      </c>
      <c r="G13" s="82">
        <v>35</v>
      </c>
      <c r="H13" s="83">
        <v>43750</v>
      </c>
      <c r="I13" s="35"/>
      <c r="J13" s="34"/>
    </row>
    <row r="14" spans="2:27" ht="15">
      <c r="B14" s="80" t="s">
        <v>103</v>
      </c>
      <c r="C14" s="81" t="s">
        <v>123</v>
      </c>
      <c r="D14" s="81" t="s">
        <v>124</v>
      </c>
      <c r="E14" s="81" t="s">
        <v>125</v>
      </c>
      <c r="F14" s="81" t="s">
        <v>126</v>
      </c>
      <c r="G14" s="82">
        <v>64</v>
      </c>
      <c r="H14" s="83">
        <v>4174.08</v>
      </c>
      <c r="I14" s="35"/>
      <c r="J14" s="34"/>
    </row>
    <row r="15" spans="2:27" ht="15">
      <c r="B15" s="80" t="s">
        <v>127</v>
      </c>
      <c r="C15" s="81" t="s">
        <v>128</v>
      </c>
      <c r="D15" s="81" t="s">
        <v>129</v>
      </c>
      <c r="E15" s="81" t="s">
        <v>106</v>
      </c>
      <c r="F15" s="81" t="s">
        <v>130</v>
      </c>
      <c r="G15" s="82">
        <v>5</v>
      </c>
      <c r="H15" s="83">
        <v>9266.9500000000007</v>
      </c>
      <c r="I15" s="35"/>
      <c r="J15" s="34"/>
    </row>
    <row r="16" spans="2:27" ht="15">
      <c r="B16" s="80" t="s">
        <v>131</v>
      </c>
      <c r="C16" s="81" t="s">
        <v>132</v>
      </c>
      <c r="D16" s="81" t="s">
        <v>105</v>
      </c>
      <c r="E16" s="81" t="s">
        <v>125</v>
      </c>
      <c r="F16" s="81" t="s">
        <v>133</v>
      </c>
      <c r="G16" s="82">
        <v>128</v>
      </c>
      <c r="H16" s="83">
        <v>27520</v>
      </c>
      <c r="I16" s="35"/>
      <c r="J16" s="34"/>
    </row>
    <row r="17" spans="2:10" ht="15">
      <c r="B17" s="80" t="s">
        <v>103</v>
      </c>
      <c r="C17" s="81" t="s">
        <v>128</v>
      </c>
      <c r="D17" s="81" t="s">
        <v>129</v>
      </c>
      <c r="E17" s="81" t="s">
        <v>106</v>
      </c>
      <c r="F17" s="81" t="s">
        <v>107</v>
      </c>
      <c r="G17" s="82">
        <v>9</v>
      </c>
      <c r="H17" s="83">
        <v>43200</v>
      </c>
      <c r="I17" s="35"/>
      <c r="J17" s="34"/>
    </row>
    <row r="18" spans="2:10" ht="15">
      <c r="B18" s="80" t="s">
        <v>112</v>
      </c>
      <c r="C18" s="81" t="s">
        <v>113</v>
      </c>
      <c r="D18" s="81" t="s">
        <v>114</v>
      </c>
      <c r="E18" s="81" t="s">
        <v>119</v>
      </c>
      <c r="F18" s="81" t="s">
        <v>122</v>
      </c>
      <c r="G18" s="82">
        <v>25</v>
      </c>
      <c r="H18" s="83">
        <v>23750</v>
      </c>
      <c r="I18" s="35"/>
      <c r="J18" s="34"/>
    </row>
    <row r="19" spans="2:10" ht="15">
      <c r="B19" s="80" t="s">
        <v>117</v>
      </c>
      <c r="C19" s="81" t="s">
        <v>109</v>
      </c>
      <c r="D19" s="81" t="s">
        <v>110</v>
      </c>
      <c r="E19" s="81" t="s">
        <v>125</v>
      </c>
      <c r="F19" s="81" t="s">
        <v>126</v>
      </c>
      <c r="G19" s="82">
        <v>45</v>
      </c>
      <c r="H19" s="83">
        <v>2934.9</v>
      </c>
      <c r="I19" s="35"/>
      <c r="J19" s="34"/>
    </row>
    <row r="20" spans="2:10" ht="15">
      <c r="B20" s="80" t="s">
        <v>131</v>
      </c>
      <c r="C20" s="81" t="s">
        <v>134</v>
      </c>
      <c r="D20" s="81" t="s">
        <v>129</v>
      </c>
      <c r="E20" s="81" t="s">
        <v>115</v>
      </c>
      <c r="F20" s="81" t="s">
        <v>135</v>
      </c>
      <c r="G20" s="82">
        <v>15</v>
      </c>
      <c r="H20" s="83">
        <v>19279.05</v>
      </c>
      <c r="I20" s="35"/>
      <c r="J20" s="34"/>
    </row>
    <row r="21" spans="2:10" ht="15">
      <c r="B21" s="80" t="s">
        <v>136</v>
      </c>
      <c r="C21" s="81" t="s">
        <v>118</v>
      </c>
      <c r="D21" s="81" t="s">
        <v>105</v>
      </c>
      <c r="E21" s="81" t="s">
        <v>125</v>
      </c>
      <c r="F21" s="81" t="s">
        <v>137</v>
      </c>
      <c r="G21" s="82">
        <v>18</v>
      </c>
      <c r="H21" s="83">
        <v>30330</v>
      </c>
      <c r="I21" s="35"/>
      <c r="J21" s="34"/>
    </row>
    <row r="22" spans="2:10" ht="15">
      <c r="B22" s="80" t="s">
        <v>103</v>
      </c>
      <c r="C22" s="81" t="s">
        <v>138</v>
      </c>
      <c r="D22" s="81" t="s">
        <v>129</v>
      </c>
      <c r="E22" s="81" t="s">
        <v>115</v>
      </c>
      <c r="F22" s="81" t="s">
        <v>139</v>
      </c>
      <c r="G22" s="82">
        <v>25</v>
      </c>
      <c r="H22" s="83">
        <v>58950</v>
      </c>
      <c r="I22" s="35"/>
      <c r="J22" s="34"/>
    </row>
    <row r="23" spans="2:10" ht="12.75" customHeight="1">
      <c r="B23" s="80" t="s">
        <v>131</v>
      </c>
      <c r="C23" s="81" t="s">
        <v>132</v>
      </c>
      <c r="D23" s="81" t="s">
        <v>105</v>
      </c>
      <c r="E23" s="81" t="s">
        <v>106</v>
      </c>
      <c r="F23" s="81" t="s">
        <v>107</v>
      </c>
      <c r="G23" s="82">
        <v>12</v>
      </c>
      <c r="H23" s="83">
        <v>39240</v>
      </c>
      <c r="I23" s="35"/>
      <c r="J23" s="34"/>
    </row>
    <row r="24" spans="2:10" ht="12.75" customHeight="1">
      <c r="B24" s="80" t="s">
        <v>108</v>
      </c>
      <c r="C24" s="81" t="s">
        <v>140</v>
      </c>
      <c r="D24" s="81" t="s">
        <v>110</v>
      </c>
      <c r="E24" s="81" t="s">
        <v>125</v>
      </c>
      <c r="F24" s="81" t="s">
        <v>137</v>
      </c>
      <c r="G24" s="82">
        <v>75</v>
      </c>
      <c r="H24" s="83">
        <v>126375</v>
      </c>
    </row>
    <row r="25" spans="2:10" ht="15">
      <c r="B25" s="80" t="s">
        <v>127</v>
      </c>
      <c r="C25" s="81" t="s">
        <v>141</v>
      </c>
      <c r="D25" s="81" t="s">
        <v>105</v>
      </c>
      <c r="E25" s="81" t="s">
        <v>119</v>
      </c>
      <c r="F25" s="81" t="s">
        <v>120</v>
      </c>
      <c r="G25" s="82">
        <v>480</v>
      </c>
      <c r="H25" s="83">
        <v>35112</v>
      </c>
    </row>
    <row r="26" spans="2:10" ht="15">
      <c r="B26" s="80" t="s">
        <v>112</v>
      </c>
      <c r="C26" s="81" t="s">
        <v>142</v>
      </c>
      <c r="D26" s="81" t="s">
        <v>124</v>
      </c>
      <c r="E26" s="81" t="s">
        <v>119</v>
      </c>
      <c r="F26" s="81" t="s">
        <v>122</v>
      </c>
      <c r="G26" s="82">
        <v>27</v>
      </c>
      <c r="H26" s="83">
        <v>33750</v>
      </c>
    </row>
    <row r="27" spans="2:10" ht="15">
      <c r="B27" s="80" t="s">
        <v>127</v>
      </c>
      <c r="C27" s="81" t="s">
        <v>128</v>
      </c>
      <c r="D27" s="81" t="s">
        <v>129</v>
      </c>
      <c r="E27" s="81" t="s">
        <v>106</v>
      </c>
      <c r="F27" s="81" t="s">
        <v>130</v>
      </c>
      <c r="G27" s="82">
        <v>12</v>
      </c>
      <c r="H27" s="83">
        <v>22240.68</v>
      </c>
    </row>
    <row r="28" spans="2:10" ht="15">
      <c r="B28" s="80" t="s">
        <v>136</v>
      </c>
      <c r="C28" s="81" t="s">
        <v>123</v>
      </c>
      <c r="D28" s="81" t="s">
        <v>124</v>
      </c>
      <c r="E28" s="81" t="s">
        <v>115</v>
      </c>
      <c r="F28" s="81" t="s">
        <v>143</v>
      </c>
      <c r="G28" s="82">
        <v>50</v>
      </c>
      <c r="H28" s="83">
        <v>20750</v>
      </c>
    </row>
    <row r="29" spans="2:10" ht="15">
      <c r="B29" s="80" t="s">
        <v>117</v>
      </c>
      <c r="C29" s="81" t="s">
        <v>104</v>
      </c>
      <c r="D29" s="81" t="s">
        <v>105</v>
      </c>
      <c r="E29" s="81" t="s">
        <v>119</v>
      </c>
      <c r="F29" s="81" t="s">
        <v>120</v>
      </c>
      <c r="G29" s="82">
        <v>400</v>
      </c>
      <c r="H29" s="83">
        <v>29260.000000000004</v>
      </c>
    </row>
    <row r="30" spans="2:10" ht="15">
      <c r="B30" s="80" t="s">
        <v>103</v>
      </c>
      <c r="C30" s="81" t="s">
        <v>140</v>
      </c>
      <c r="D30" s="81" t="s">
        <v>110</v>
      </c>
      <c r="E30" s="81" t="s">
        <v>125</v>
      </c>
      <c r="F30" s="81" t="s">
        <v>137</v>
      </c>
      <c r="G30" s="82">
        <v>28</v>
      </c>
      <c r="H30" s="83">
        <v>47180</v>
      </c>
    </row>
    <row r="31" spans="2:10" ht="15">
      <c r="B31" s="80" t="s">
        <v>131</v>
      </c>
      <c r="C31" s="81" t="s">
        <v>144</v>
      </c>
      <c r="D31" s="81" t="s">
        <v>114</v>
      </c>
      <c r="E31" s="81" t="s">
        <v>125</v>
      </c>
      <c r="F31" s="81" t="s">
        <v>133</v>
      </c>
      <c r="G31" s="82">
        <v>150</v>
      </c>
      <c r="H31" s="83">
        <v>67650</v>
      </c>
      <c r="I31" s="20"/>
      <c r="J31" s="20"/>
    </row>
    <row r="32" spans="2:10" ht="12.75" customHeight="1">
      <c r="B32" s="80" t="s">
        <v>136</v>
      </c>
      <c r="C32" s="81" t="s">
        <v>134</v>
      </c>
      <c r="D32" s="81" t="s">
        <v>129</v>
      </c>
      <c r="E32" s="81" t="s">
        <v>115</v>
      </c>
      <c r="F32" s="81" t="s">
        <v>121</v>
      </c>
      <c r="G32" s="82">
        <v>25</v>
      </c>
      <c r="H32" s="83">
        <v>46250</v>
      </c>
    </row>
    <row r="33" spans="2:8" ht="12.75" customHeight="1">
      <c r="B33" s="80" t="s">
        <v>112</v>
      </c>
      <c r="C33" s="81" t="s">
        <v>104</v>
      </c>
      <c r="D33" s="81" t="s">
        <v>105</v>
      </c>
      <c r="E33" s="81" t="s">
        <v>125</v>
      </c>
      <c r="F33" s="81" t="s">
        <v>133</v>
      </c>
      <c r="G33" s="82">
        <v>200</v>
      </c>
      <c r="H33" s="83">
        <v>43000</v>
      </c>
    </row>
    <row r="34" spans="2:8" ht="12.75" customHeight="1">
      <c r="B34" s="80" t="s">
        <v>103</v>
      </c>
      <c r="C34" s="81" t="s">
        <v>145</v>
      </c>
      <c r="D34" s="81" t="s">
        <v>124</v>
      </c>
      <c r="E34" s="81" t="s">
        <v>115</v>
      </c>
      <c r="F34" s="81" t="s">
        <v>139</v>
      </c>
      <c r="G34" s="82">
        <v>50</v>
      </c>
      <c r="H34" s="83">
        <v>110000</v>
      </c>
    </row>
    <row r="35" spans="2:8" ht="12.75" customHeight="1">
      <c r="B35" s="80" t="s">
        <v>117</v>
      </c>
      <c r="C35" s="81" t="s">
        <v>134</v>
      </c>
      <c r="D35" s="81" t="s">
        <v>129</v>
      </c>
      <c r="E35" s="81" t="s">
        <v>115</v>
      </c>
      <c r="F35" s="81" t="s">
        <v>139</v>
      </c>
      <c r="G35" s="82">
        <v>30</v>
      </c>
      <c r="H35" s="83">
        <v>70740</v>
      </c>
    </row>
    <row r="36" spans="2:8" ht="12.75" customHeight="1">
      <c r="B36" s="84" t="s">
        <v>108</v>
      </c>
      <c r="C36" s="85" t="s">
        <v>113</v>
      </c>
      <c r="D36" s="85" t="s">
        <v>114</v>
      </c>
      <c r="E36" s="85" t="s">
        <v>106</v>
      </c>
      <c r="F36" s="85" t="s">
        <v>107</v>
      </c>
      <c r="G36" s="86">
        <v>10</v>
      </c>
      <c r="H36" s="87">
        <v>48000</v>
      </c>
    </row>
  </sheetData>
  <mergeCells count="3">
    <mergeCell ref="B1:C1"/>
    <mergeCell ref="B4:H4"/>
    <mergeCell ref="B2:H2"/>
  </mergeCells>
  <pageMargins left="0.78740157499999996" right="0.78740157499999996" top="0.984251969" bottom="0.984251969" header="0.49212598499999999" footer="0.49212598499999999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4.9989318521683403E-2"/>
  </sheetPr>
  <dimension ref="A1"/>
  <sheetViews>
    <sheetView showGridLines="0" showRowColHeaders="0" topLeftCell="A7" zoomScale="190" zoomScaleNormal="190" workbookViewId="0">
      <selection activeCell="C11" sqref="C11"/>
    </sheetView>
  </sheetViews>
  <sheetFormatPr defaultRowHeight="15"/>
  <cols>
    <col min="1" max="1" width="4.5703125" customWidth="1"/>
    <col min="2" max="2" width="43.28515625" customWidth="1"/>
    <col min="3" max="3" width="20.42578125" bestFit="1" customWidth="1"/>
    <col min="4" max="4" width="7.28515625" customWidth="1"/>
    <col min="5" max="5" width="12.7109375" customWidth="1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 tint="4.9989318521683403E-2"/>
  </sheetPr>
  <dimension ref="A2:L40"/>
  <sheetViews>
    <sheetView showGridLines="0" zoomScaleNormal="100" workbookViewId="0">
      <selection activeCell="G12" sqref="G12"/>
    </sheetView>
  </sheetViews>
  <sheetFormatPr defaultRowHeight="15"/>
  <cols>
    <col min="1" max="1" width="3.85546875" customWidth="1"/>
    <col min="2" max="2" width="11.85546875" customWidth="1"/>
    <col min="3" max="3" width="13.5703125" style="50" customWidth="1"/>
    <col min="4" max="4" width="12.7109375" customWidth="1"/>
    <col min="5" max="5" width="9.85546875" bestFit="1" customWidth="1"/>
    <col min="6" max="6" width="11.42578125" customWidth="1"/>
    <col min="7" max="7" width="11.140625" bestFit="1" customWidth="1"/>
    <col min="8" max="8" width="12.7109375" bestFit="1" customWidth="1"/>
    <col min="9" max="9" width="7.5703125" style="50" customWidth="1"/>
    <col min="10" max="10" width="15" bestFit="1" customWidth="1"/>
    <col min="11" max="11" width="6" customWidth="1"/>
    <col min="12" max="12" width="7.28515625" customWidth="1"/>
    <col min="13" max="13" width="1.7109375" customWidth="1"/>
  </cols>
  <sheetData>
    <row r="2" spans="1:12" ht="20.25">
      <c r="A2" s="24"/>
      <c r="D2" s="93" t="s">
        <v>146</v>
      </c>
      <c r="E2" s="93"/>
      <c r="F2" s="93"/>
      <c r="G2" s="93"/>
      <c r="H2" s="93"/>
      <c r="I2" s="93"/>
      <c r="J2" s="93"/>
      <c r="K2" s="93"/>
      <c r="L2" s="93"/>
    </row>
    <row r="4" spans="1:12" ht="14.25" customHeight="1">
      <c r="B4" s="57" t="s">
        <v>44</v>
      </c>
      <c r="C4" s="57" t="s">
        <v>147</v>
      </c>
      <c r="D4" s="57" t="s">
        <v>98</v>
      </c>
      <c r="E4" s="57" t="s">
        <v>99</v>
      </c>
      <c r="F4" s="57" t="s">
        <v>100</v>
      </c>
      <c r="G4" s="57" t="s">
        <v>5</v>
      </c>
      <c r="H4" s="57" t="s">
        <v>148</v>
      </c>
      <c r="I4" s="57" t="s">
        <v>101</v>
      </c>
      <c r="J4" s="57" t="s">
        <v>149</v>
      </c>
      <c r="K4" s="57" t="s">
        <v>150</v>
      </c>
      <c r="L4" s="57" t="s">
        <v>151</v>
      </c>
    </row>
    <row r="5" spans="1:12">
      <c r="B5" s="68" t="s">
        <v>152</v>
      </c>
      <c r="C5" s="69">
        <v>42560</v>
      </c>
      <c r="D5" s="68" t="s">
        <v>153</v>
      </c>
      <c r="E5" s="68" t="s">
        <v>154</v>
      </c>
      <c r="F5" s="68" t="s">
        <v>125</v>
      </c>
      <c r="G5" s="68" t="s">
        <v>126</v>
      </c>
      <c r="H5" s="70">
        <v>65.22</v>
      </c>
      <c r="I5" s="71">
        <v>45</v>
      </c>
      <c r="J5" s="72">
        <f t="shared" ref="J5:J40" si="0">H5*I5</f>
        <v>2934.9</v>
      </c>
      <c r="K5" s="73">
        <f t="shared" ref="K5:K40" si="1">MONTH(C5)</f>
        <v>7</v>
      </c>
      <c r="L5" s="68">
        <f t="shared" ref="L5:L40" si="2">YEAR(C5)</f>
        <v>2016</v>
      </c>
    </row>
    <row r="6" spans="1:12">
      <c r="B6" s="68" t="s">
        <v>155</v>
      </c>
      <c r="C6" s="69">
        <v>42561</v>
      </c>
      <c r="D6" s="68" t="s">
        <v>156</v>
      </c>
      <c r="E6" s="68" t="s">
        <v>105</v>
      </c>
      <c r="F6" s="68" t="s">
        <v>106</v>
      </c>
      <c r="G6" s="68" t="s">
        <v>157</v>
      </c>
      <c r="H6" s="70">
        <v>3270</v>
      </c>
      <c r="I6" s="71">
        <v>12</v>
      </c>
      <c r="J6" s="72">
        <f t="shared" si="0"/>
        <v>39240</v>
      </c>
      <c r="K6" s="73">
        <f t="shared" si="1"/>
        <v>7</v>
      </c>
      <c r="L6" s="68">
        <f t="shared" si="2"/>
        <v>2016</v>
      </c>
    </row>
    <row r="7" spans="1:12">
      <c r="B7" s="68" t="s">
        <v>158</v>
      </c>
      <c r="C7" s="69">
        <v>42562</v>
      </c>
      <c r="D7" s="68" t="s">
        <v>159</v>
      </c>
      <c r="E7" s="68" t="s">
        <v>154</v>
      </c>
      <c r="F7" s="68" t="s">
        <v>125</v>
      </c>
      <c r="G7" s="68" t="s">
        <v>160</v>
      </c>
      <c r="H7" s="70">
        <v>1685</v>
      </c>
      <c r="I7" s="71">
        <v>75</v>
      </c>
      <c r="J7" s="72">
        <f t="shared" si="0"/>
        <v>126375</v>
      </c>
      <c r="K7" s="73">
        <f t="shared" si="1"/>
        <v>7</v>
      </c>
      <c r="L7" s="68">
        <f t="shared" si="2"/>
        <v>2016</v>
      </c>
    </row>
    <row r="8" spans="1:12">
      <c r="B8" s="68" t="s">
        <v>158</v>
      </c>
      <c r="C8" s="69">
        <v>42589</v>
      </c>
      <c r="D8" s="68" t="s">
        <v>153</v>
      </c>
      <c r="E8" s="68" t="s">
        <v>154</v>
      </c>
      <c r="F8" s="68" t="s">
        <v>115</v>
      </c>
      <c r="G8" s="68" t="s">
        <v>121</v>
      </c>
      <c r="H8" s="70">
        <v>2750</v>
      </c>
      <c r="I8" s="71">
        <v>10</v>
      </c>
      <c r="J8" s="72">
        <f t="shared" si="0"/>
        <v>27500</v>
      </c>
      <c r="K8" s="73">
        <f t="shared" si="1"/>
        <v>8</v>
      </c>
      <c r="L8" s="68">
        <f t="shared" si="2"/>
        <v>2016</v>
      </c>
    </row>
    <row r="9" spans="1:12">
      <c r="B9" s="68" t="s">
        <v>155</v>
      </c>
      <c r="C9" s="69">
        <v>42594</v>
      </c>
      <c r="D9" s="68" t="s">
        <v>161</v>
      </c>
      <c r="E9" s="68" t="s">
        <v>114</v>
      </c>
      <c r="F9" s="68" t="s">
        <v>125</v>
      </c>
      <c r="G9" s="68" t="s">
        <v>162</v>
      </c>
      <c r="H9" s="70">
        <v>451</v>
      </c>
      <c r="I9" s="71">
        <v>80</v>
      </c>
      <c r="J9" s="72">
        <f t="shared" si="0"/>
        <v>36080</v>
      </c>
      <c r="K9" s="73">
        <f t="shared" si="1"/>
        <v>8</v>
      </c>
      <c r="L9" s="68">
        <f t="shared" si="2"/>
        <v>2016</v>
      </c>
    </row>
    <row r="10" spans="1:12">
      <c r="B10" s="68" t="s">
        <v>155</v>
      </c>
      <c r="C10" s="69">
        <v>42595</v>
      </c>
      <c r="D10" s="68" t="s">
        <v>163</v>
      </c>
      <c r="E10" s="68" t="s">
        <v>129</v>
      </c>
      <c r="F10" s="68" t="s">
        <v>115</v>
      </c>
      <c r="G10" s="68" t="s">
        <v>164</v>
      </c>
      <c r="H10" s="70">
        <v>1285.27</v>
      </c>
      <c r="I10" s="71">
        <v>15</v>
      </c>
      <c r="J10" s="72">
        <f t="shared" si="0"/>
        <v>19279.05</v>
      </c>
      <c r="K10" s="73">
        <f t="shared" si="1"/>
        <v>8</v>
      </c>
      <c r="L10" s="68">
        <f t="shared" si="2"/>
        <v>2016</v>
      </c>
    </row>
    <row r="11" spans="1:12">
      <c r="B11" s="68" t="s">
        <v>103</v>
      </c>
      <c r="C11" s="69">
        <v>42595</v>
      </c>
      <c r="D11" s="68" t="s">
        <v>165</v>
      </c>
      <c r="E11" s="68" t="s">
        <v>129</v>
      </c>
      <c r="F11" s="68" t="s">
        <v>115</v>
      </c>
      <c r="G11" s="68" t="s">
        <v>166</v>
      </c>
      <c r="H11" s="70">
        <v>2358</v>
      </c>
      <c r="I11" s="71">
        <v>25</v>
      </c>
      <c r="J11" s="72">
        <f t="shared" si="0"/>
        <v>58950</v>
      </c>
      <c r="K11" s="73">
        <f t="shared" si="1"/>
        <v>8</v>
      </c>
      <c r="L11" s="68">
        <f t="shared" si="2"/>
        <v>2016</v>
      </c>
    </row>
    <row r="12" spans="1:12">
      <c r="B12" s="68" t="s">
        <v>167</v>
      </c>
      <c r="C12" s="69">
        <v>42599</v>
      </c>
      <c r="D12" s="68" t="s">
        <v>168</v>
      </c>
      <c r="E12" s="68" t="s">
        <v>105</v>
      </c>
      <c r="F12" s="68" t="s">
        <v>125</v>
      </c>
      <c r="G12" s="68" t="s">
        <v>160</v>
      </c>
      <c r="H12" s="70">
        <v>1685</v>
      </c>
      <c r="I12" s="71">
        <v>18</v>
      </c>
      <c r="J12" s="72">
        <f t="shared" si="0"/>
        <v>30330</v>
      </c>
      <c r="K12" s="73">
        <f t="shared" si="1"/>
        <v>8</v>
      </c>
      <c r="L12" s="68">
        <f t="shared" si="2"/>
        <v>2016</v>
      </c>
    </row>
    <row r="13" spans="1:12">
      <c r="B13" s="68" t="s">
        <v>167</v>
      </c>
      <c r="C13" s="69">
        <v>42610</v>
      </c>
      <c r="D13" s="68" t="s">
        <v>163</v>
      </c>
      <c r="E13" s="68" t="s">
        <v>129</v>
      </c>
      <c r="F13" s="68" t="s">
        <v>115</v>
      </c>
      <c r="G13" s="68" t="s">
        <v>121</v>
      </c>
      <c r="H13" s="70">
        <v>1850</v>
      </c>
      <c r="I13" s="71">
        <v>25</v>
      </c>
      <c r="J13" s="72">
        <f t="shared" si="0"/>
        <v>46250</v>
      </c>
      <c r="K13" s="73">
        <f t="shared" si="1"/>
        <v>8</v>
      </c>
      <c r="L13" s="68">
        <f t="shared" si="2"/>
        <v>2016</v>
      </c>
    </row>
    <row r="14" spans="1:12">
      <c r="B14" s="68" t="s">
        <v>158</v>
      </c>
      <c r="C14" s="69">
        <v>42617</v>
      </c>
      <c r="D14" s="68" t="s">
        <v>169</v>
      </c>
      <c r="E14" s="68" t="s">
        <v>114</v>
      </c>
      <c r="F14" s="68" t="s">
        <v>106</v>
      </c>
      <c r="G14" s="68" t="s">
        <v>157</v>
      </c>
      <c r="H14" s="70">
        <v>4800</v>
      </c>
      <c r="I14" s="71">
        <v>10</v>
      </c>
      <c r="J14" s="72">
        <f t="shared" si="0"/>
        <v>48000</v>
      </c>
      <c r="K14" s="73">
        <f t="shared" si="1"/>
        <v>9</v>
      </c>
      <c r="L14" s="68">
        <f t="shared" si="2"/>
        <v>2016</v>
      </c>
    </row>
    <row r="15" spans="1:12">
      <c r="B15" s="68" t="s">
        <v>152</v>
      </c>
      <c r="C15" s="69">
        <v>42624</v>
      </c>
      <c r="D15" s="68" t="s">
        <v>163</v>
      </c>
      <c r="E15" s="68" t="s">
        <v>129</v>
      </c>
      <c r="F15" s="68" t="s">
        <v>115</v>
      </c>
      <c r="G15" s="68" t="s">
        <v>166</v>
      </c>
      <c r="H15" s="70">
        <v>2358</v>
      </c>
      <c r="I15" s="71">
        <v>30</v>
      </c>
      <c r="J15" s="72">
        <f t="shared" si="0"/>
        <v>70740</v>
      </c>
      <c r="K15" s="73">
        <f t="shared" si="1"/>
        <v>9</v>
      </c>
      <c r="L15" s="68">
        <f t="shared" si="2"/>
        <v>2016</v>
      </c>
    </row>
    <row r="16" spans="1:12">
      <c r="B16" s="68" t="s">
        <v>170</v>
      </c>
      <c r="C16" s="69">
        <v>42640</v>
      </c>
      <c r="D16" s="68" t="s">
        <v>171</v>
      </c>
      <c r="E16" s="68" t="s">
        <v>105</v>
      </c>
      <c r="F16" s="68" t="s">
        <v>106</v>
      </c>
      <c r="G16" s="68" t="s">
        <v>157</v>
      </c>
      <c r="H16" s="70">
        <v>3270</v>
      </c>
      <c r="I16" s="71">
        <v>4</v>
      </c>
      <c r="J16" s="72">
        <f t="shared" si="0"/>
        <v>13080</v>
      </c>
      <c r="K16" s="73">
        <f t="shared" si="1"/>
        <v>9</v>
      </c>
      <c r="L16" s="68">
        <f t="shared" si="2"/>
        <v>2016</v>
      </c>
    </row>
    <row r="17" spans="2:12">
      <c r="B17" s="68" t="s">
        <v>152</v>
      </c>
      <c r="C17" s="69">
        <v>42640</v>
      </c>
      <c r="D17" s="68" t="s">
        <v>168</v>
      </c>
      <c r="E17" s="68" t="s">
        <v>105</v>
      </c>
      <c r="F17" s="68" t="s">
        <v>119</v>
      </c>
      <c r="G17" s="68" t="s">
        <v>120</v>
      </c>
      <c r="H17" s="70">
        <v>73.150000000000006</v>
      </c>
      <c r="I17" s="71">
        <v>87</v>
      </c>
      <c r="J17" s="72">
        <f t="shared" si="0"/>
        <v>6364.05</v>
      </c>
      <c r="K17" s="73">
        <f t="shared" si="1"/>
        <v>9</v>
      </c>
      <c r="L17" s="68">
        <f t="shared" si="2"/>
        <v>2016</v>
      </c>
    </row>
    <row r="18" spans="2:12">
      <c r="B18" s="68" t="s">
        <v>103</v>
      </c>
      <c r="C18" s="69">
        <v>42640</v>
      </c>
      <c r="D18" s="68" t="s">
        <v>172</v>
      </c>
      <c r="E18" s="68" t="s">
        <v>124</v>
      </c>
      <c r="F18" s="68" t="s">
        <v>125</v>
      </c>
      <c r="G18" s="68" t="s">
        <v>126</v>
      </c>
      <c r="H18" s="70">
        <v>65.22</v>
      </c>
      <c r="I18" s="71">
        <v>64</v>
      </c>
      <c r="J18" s="72">
        <f t="shared" si="0"/>
        <v>4174.08</v>
      </c>
      <c r="K18" s="73">
        <f t="shared" si="1"/>
        <v>9</v>
      </c>
      <c r="L18" s="68">
        <f t="shared" si="2"/>
        <v>2016</v>
      </c>
    </row>
    <row r="19" spans="2:12">
      <c r="B19" s="68" t="s">
        <v>173</v>
      </c>
      <c r="C19" s="69">
        <v>42640</v>
      </c>
      <c r="D19" s="68" t="s">
        <v>142</v>
      </c>
      <c r="E19" s="68" t="s">
        <v>124</v>
      </c>
      <c r="F19" s="68" t="s">
        <v>119</v>
      </c>
      <c r="G19" s="68" t="s">
        <v>174</v>
      </c>
      <c r="H19" s="70">
        <v>1250</v>
      </c>
      <c r="I19" s="71">
        <v>27</v>
      </c>
      <c r="J19" s="72">
        <f t="shared" si="0"/>
        <v>33750</v>
      </c>
      <c r="K19" s="73">
        <f t="shared" si="1"/>
        <v>9</v>
      </c>
      <c r="L19" s="68">
        <f t="shared" si="2"/>
        <v>2016</v>
      </c>
    </row>
    <row r="20" spans="2:12">
      <c r="B20" s="68" t="s">
        <v>152</v>
      </c>
      <c r="C20" s="69">
        <v>42640</v>
      </c>
      <c r="D20" s="68" t="s">
        <v>168</v>
      </c>
      <c r="E20" s="68" t="s">
        <v>105</v>
      </c>
      <c r="F20" s="68" t="s">
        <v>106</v>
      </c>
      <c r="G20" s="68" t="s">
        <v>157</v>
      </c>
      <c r="H20" s="70">
        <v>3270</v>
      </c>
      <c r="I20" s="71">
        <v>7</v>
      </c>
      <c r="J20" s="72">
        <f t="shared" si="0"/>
        <v>22890</v>
      </c>
      <c r="K20" s="73">
        <f t="shared" si="1"/>
        <v>9</v>
      </c>
      <c r="L20" s="68">
        <f t="shared" si="2"/>
        <v>2016</v>
      </c>
    </row>
    <row r="21" spans="2:12">
      <c r="B21" s="68" t="s">
        <v>103</v>
      </c>
      <c r="C21" s="69">
        <v>42641</v>
      </c>
      <c r="D21" s="68" t="s">
        <v>142</v>
      </c>
      <c r="E21" s="68" t="s">
        <v>124</v>
      </c>
      <c r="F21" s="68" t="s">
        <v>115</v>
      </c>
      <c r="G21" s="68" t="s">
        <v>166</v>
      </c>
      <c r="H21" s="70">
        <v>2200</v>
      </c>
      <c r="I21" s="71">
        <v>50</v>
      </c>
      <c r="J21" s="72">
        <f t="shared" si="0"/>
        <v>110000</v>
      </c>
      <c r="K21" s="73">
        <f t="shared" si="1"/>
        <v>9</v>
      </c>
      <c r="L21" s="68">
        <f t="shared" si="2"/>
        <v>2016</v>
      </c>
    </row>
    <row r="22" spans="2:12">
      <c r="B22" s="68" t="s">
        <v>158</v>
      </c>
      <c r="C22" s="69">
        <v>42653</v>
      </c>
      <c r="D22" s="68" t="s">
        <v>153</v>
      </c>
      <c r="E22" s="68" t="s">
        <v>154</v>
      </c>
      <c r="F22" s="68" t="s">
        <v>106</v>
      </c>
      <c r="G22" s="68" t="s">
        <v>111</v>
      </c>
      <c r="H22" s="70">
        <v>850</v>
      </c>
      <c r="I22" s="71">
        <v>8</v>
      </c>
      <c r="J22" s="72">
        <f t="shared" si="0"/>
        <v>6800</v>
      </c>
      <c r="K22" s="73">
        <f t="shared" si="1"/>
        <v>10</v>
      </c>
      <c r="L22" s="68">
        <f t="shared" si="2"/>
        <v>2016</v>
      </c>
    </row>
    <row r="23" spans="2:12">
      <c r="B23" s="68" t="s">
        <v>103</v>
      </c>
      <c r="C23" s="69">
        <v>42657</v>
      </c>
      <c r="D23" s="68" t="s">
        <v>171</v>
      </c>
      <c r="E23" s="68" t="s">
        <v>105</v>
      </c>
      <c r="F23" s="68" t="s">
        <v>106</v>
      </c>
      <c r="G23" s="68" t="s">
        <v>157</v>
      </c>
      <c r="H23" s="70">
        <v>3270</v>
      </c>
      <c r="I23" s="71">
        <v>7</v>
      </c>
      <c r="J23" s="72">
        <f t="shared" si="0"/>
        <v>22890</v>
      </c>
      <c r="K23" s="73">
        <f t="shared" si="1"/>
        <v>10</v>
      </c>
      <c r="L23" s="68">
        <f t="shared" si="2"/>
        <v>2016</v>
      </c>
    </row>
    <row r="24" spans="2:12">
      <c r="B24" s="68" t="s">
        <v>173</v>
      </c>
      <c r="C24" s="69">
        <v>42661</v>
      </c>
      <c r="D24" s="68" t="s">
        <v>171</v>
      </c>
      <c r="E24" s="68" t="s">
        <v>105</v>
      </c>
      <c r="F24" s="68" t="s">
        <v>119</v>
      </c>
      <c r="G24" s="68" t="s">
        <v>174</v>
      </c>
      <c r="H24" s="70">
        <v>1250</v>
      </c>
      <c r="I24" s="71">
        <v>35</v>
      </c>
      <c r="J24" s="72">
        <f t="shared" si="0"/>
        <v>43750</v>
      </c>
      <c r="K24" s="73">
        <f t="shared" si="1"/>
        <v>10</v>
      </c>
      <c r="L24" s="68">
        <f t="shared" si="2"/>
        <v>2016</v>
      </c>
    </row>
    <row r="25" spans="2:12">
      <c r="B25" s="68" t="s">
        <v>173</v>
      </c>
      <c r="C25" s="69">
        <v>42665</v>
      </c>
      <c r="D25" s="68" t="s">
        <v>169</v>
      </c>
      <c r="E25" s="68" t="s">
        <v>114</v>
      </c>
      <c r="F25" s="68" t="s">
        <v>115</v>
      </c>
      <c r="G25" s="68" t="s">
        <v>164</v>
      </c>
      <c r="H25" s="70">
        <v>685</v>
      </c>
      <c r="I25" s="71">
        <v>18</v>
      </c>
      <c r="J25" s="72">
        <f t="shared" si="0"/>
        <v>12330</v>
      </c>
      <c r="K25" s="73">
        <f t="shared" si="1"/>
        <v>10</v>
      </c>
      <c r="L25" s="68">
        <f t="shared" si="2"/>
        <v>2016</v>
      </c>
    </row>
    <row r="26" spans="2:12">
      <c r="B26" s="68" t="s">
        <v>155</v>
      </c>
      <c r="C26" s="69">
        <v>42669</v>
      </c>
      <c r="D26" s="68" t="s">
        <v>156</v>
      </c>
      <c r="E26" s="68" t="s">
        <v>105</v>
      </c>
      <c r="F26" s="68" t="s">
        <v>125</v>
      </c>
      <c r="G26" s="68" t="s">
        <v>162</v>
      </c>
      <c r="H26" s="70">
        <v>451</v>
      </c>
      <c r="I26" s="71">
        <v>70</v>
      </c>
      <c r="J26" s="72">
        <f t="shared" si="0"/>
        <v>31570</v>
      </c>
      <c r="K26" s="73">
        <f t="shared" si="1"/>
        <v>10</v>
      </c>
      <c r="L26" s="68">
        <f t="shared" si="2"/>
        <v>2016</v>
      </c>
    </row>
    <row r="27" spans="2:12">
      <c r="B27" s="68" t="s">
        <v>155</v>
      </c>
      <c r="C27" s="69">
        <v>42669</v>
      </c>
      <c r="D27" s="68" t="s">
        <v>156</v>
      </c>
      <c r="E27" s="68" t="s">
        <v>105</v>
      </c>
      <c r="F27" s="68" t="s">
        <v>119</v>
      </c>
      <c r="G27" s="68" t="s">
        <v>120</v>
      </c>
      <c r="H27" s="70">
        <v>73.150000000000006</v>
      </c>
      <c r="I27" s="71">
        <v>98</v>
      </c>
      <c r="J27" s="72">
        <f t="shared" si="0"/>
        <v>7168.7000000000007</v>
      </c>
      <c r="K27" s="73">
        <f t="shared" si="1"/>
        <v>10</v>
      </c>
      <c r="L27" s="68">
        <f t="shared" si="2"/>
        <v>2016</v>
      </c>
    </row>
    <row r="28" spans="2:12">
      <c r="B28" s="68" t="s">
        <v>152</v>
      </c>
      <c r="C28" s="69">
        <v>42673</v>
      </c>
      <c r="D28" s="68" t="s">
        <v>153</v>
      </c>
      <c r="E28" s="68" t="s">
        <v>154</v>
      </c>
      <c r="F28" s="68" t="s">
        <v>115</v>
      </c>
      <c r="G28" s="68" t="s">
        <v>121</v>
      </c>
      <c r="H28" s="70">
        <v>2750</v>
      </c>
      <c r="I28" s="71">
        <v>12</v>
      </c>
      <c r="J28" s="72">
        <f t="shared" si="0"/>
        <v>33000</v>
      </c>
      <c r="K28" s="73">
        <f t="shared" si="1"/>
        <v>10</v>
      </c>
      <c r="L28" s="68">
        <f t="shared" si="2"/>
        <v>2016</v>
      </c>
    </row>
    <row r="29" spans="2:12">
      <c r="B29" s="68" t="s">
        <v>170</v>
      </c>
      <c r="C29" s="69">
        <v>42677</v>
      </c>
      <c r="D29" s="68" t="s">
        <v>175</v>
      </c>
      <c r="E29" s="68" t="s">
        <v>129</v>
      </c>
      <c r="F29" s="68" t="s">
        <v>106</v>
      </c>
      <c r="G29" s="68" t="s">
        <v>176</v>
      </c>
      <c r="H29" s="70">
        <v>1853.39</v>
      </c>
      <c r="I29" s="71">
        <v>15</v>
      </c>
      <c r="J29" s="72">
        <f t="shared" si="0"/>
        <v>27800.850000000002</v>
      </c>
      <c r="K29" s="73">
        <f t="shared" si="1"/>
        <v>11</v>
      </c>
      <c r="L29" s="68">
        <f t="shared" si="2"/>
        <v>2016</v>
      </c>
    </row>
    <row r="30" spans="2:12">
      <c r="B30" s="68" t="s">
        <v>173</v>
      </c>
      <c r="C30" s="69">
        <v>42679</v>
      </c>
      <c r="D30" s="68" t="s">
        <v>169</v>
      </c>
      <c r="E30" s="68" t="s">
        <v>114</v>
      </c>
      <c r="F30" s="68" t="s">
        <v>119</v>
      </c>
      <c r="G30" s="68" t="s">
        <v>174</v>
      </c>
      <c r="H30" s="70">
        <v>950</v>
      </c>
      <c r="I30" s="71">
        <v>25</v>
      </c>
      <c r="J30" s="72">
        <f t="shared" si="0"/>
        <v>23750</v>
      </c>
      <c r="K30" s="73">
        <f t="shared" si="1"/>
        <v>11</v>
      </c>
      <c r="L30" s="68">
        <f t="shared" si="2"/>
        <v>2016</v>
      </c>
    </row>
    <row r="31" spans="2:12">
      <c r="B31" s="68" t="s">
        <v>167</v>
      </c>
      <c r="C31" s="69">
        <v>42679</v>
      </c>
      <c r="D31" s="68" t="s">
        <v>169</v>
      </c>
      <c r="E31" s="68" t="s">
        <v>114</v>
      </c>
      <c r="F31" s="68" t="s">
        <v>119</v>
      </c>
      <c r="G31" s="68" t="s">
        <v>174</v>
      </c>
      <c r="H31" s="70">
        <v>950</v>
      </c>
      <c r="I31" s="71">
        <v>33</v>
      </c>
      <c r="J31" s="72">
        <f t="shared" si="0"/>
        <v>31350</v>
      </c>
      <c r="K31" s="73">
        <f t="shared" si="1"/>
        <v>11</v>
      </c>
      <c r="L31" s="68">
        <f t="shared" si="2"/>
        <v>2016</v>
      </c>
    </row>
    <row r="32" spans="2:12">
      <c r="B32" s="68" t="s">
        <v>173</v>
      </c>
      <c r="C32" s="69">
        <v>42681</v>
      </c>
      <c r="D32" s="68" t="s">
        <v>171</v>
      </c>
      <c r="E32" s="68" t="s">
        <v>105</v>
      </c>
      <c r="F32" s="68" t="s">
        <v>125</v>
      </c>
      <c r="G32" s="68" t="s">
        <v>162</v>
      </c>
      <c r="H32" s="70">
        <v>451</v>
      </c>
      <c r="I32" s="71">
        <v>87</v>
      </c>
      <c r="J32" s="72">
        <f t="shared" si="0"/>
        <v>39237</v>
      </c>
      <c r="K32" s="73">
        <f t="shared" si="1"/>
        <v>11</v>
      </c>
      <c r="L32" s="68">
        <f t="shared" si="2"/>
        <v>2016</v>
      </c>
    </row>
    <row r="33" spans="2:12">
      <c r="B33" s="68" t="s">
        <v>167</v>
      </c>
      <c r="C33" s="69">
        <v>42683</v>
      </c>
      <c r="D33" s="68" t="s">
        <v>172</v>
      </c>
      <c r="E33" s="68" t="s">
        <v>124</v>
      </c>
      <c r="F33" s="68" t="s">
        <v>115</v>
      </c>
      <c r="G33" s="68" t="s">
        <v>177</v>
      </c>
      <c r="H33" s="70">
        <v>415</v>
      </c>
      <c r="I33" s="71">
        <v>50</v>
      </c>
      <c r="J33" s="72">
        <f t="shared" si="0"/>
        <v>20750</v>
      </c>
      <c r="K33" s="73">
        <f t="shared" si="1"/>
        <v>11</v>
      </c>
      <c r="L33" s="68">
        <f t="shared" si="2"/>
        <v>2016</v>
      </c>
    </row>
    <row r="34" spans="2:12">
      <c r="B34" s="68" t="s">
        <v>170</v>
      </c>
      <c r="C34" s="69">
        <v>42683</v>
      </c>
      <c r="D34" s="68" t="s">
        <v>172</v>
      </c>
      <c r="E34" s="68" t="s">
        <v>124</v>
      </c>
      <c r="F34" s="68" t="s">
        <v>115</v>
      </c>
      <c r="G34" s="68" t="s">
        <v>177</v>
      </c>
      <c r="H34" s="70">
        <v>415</v>
      </c>
      <c r="I34" s="71">
        <v>33</v>
      </c>
      <c r="J34" s="72">
        <f t="shared" si="0"/>
        <v>13695</v>
      </c>
      <c r="K34" s="73">
        <f t="shared" si="1"/>
        <v>11</v>
      </c>
      <c r="L34" s="68">
        <f t="shared" si="2"/>
        <v>2016</v>
      </c>
    </row>
    <row r="35" spans="2:12">
      <c r="B35" s="68" t="s">
        <v>103</v>
      </c>
      <c r="C35" s="69">
        <v>42685</v>
      </c>
      <c r="D35" s="68" t="s">
        <v>159</v>
      </c>
      <c r="E35" s="68" t="s">
        <v>154</v>
      </c>
      <c r="F35" s="68" t="s">
        <v>125</v>
      </c>
      <c r="G35" s="68" t="s">
        <v>160</v>
      </c>
      <c r="H35" s="70">
        <v>1685</v>
      </c>
      <c r="I35" s="71">
        <v>28</v>
      </c>
      <c r="J35" s="72">
        <f t="shared" si="0"/>
        <v>47180</v>
      </c>
      <c r="K35" s="73">
        <f t="shared" si="1"/>
        <v>11</v>
      </c>
      <c r="L35" s="68">
        <f t="shared" si="2"/>
        <v>2016</v>
      </c>
    </row>
    <row r="36" spans="2:12">
      <c r="B36" s="68" t="s">
        <v>170</v>
      </c>
      <c r="C36" s="69">
        <v>42685</v>
      </c>
      <c r="D36" s="68" t="s">
        <v>159</v>
      </c>
      <c r="E36" s="68" t="s">
        <v>154</v>
      </c>
      <c r="F36" s="68" t="s">
        <v>115</v>
      </c>
      <c r="G36" s="68" t="s">
        <v>164</v>
      </c>
      <c r="H36" s="70">
        <v>1685</v>
      </c>
      <c r="I36" s="71">
        <v>15</v>
      </c>
      <c r="J36" s="72">
        <f t="shared" si="0"/>
        <v>25275</v>
      </c>
      <c r="K36" s="73">
        <f t="shared" si="1"/>
        <v>11</v>
      </c>
      <c r="L36" s="68">
        <f t="shared" si="2"/>
        <v>2016</v>
      </c>
    </row>
    <row r="37" spans="2:12">
      <c r="B37" s="68" t="s">
        <v>103</v>
      </c>
      <c r="C37" s="69">
        <v>42689</v>
      </c>
      <c r="D37" s="68" t="s">
        <v>175</v>
      </c>
      <c r="E37" s="68" t="s">
        <v>129</v>
      </c>
      <c r="F37" s="68" t="s">
        <v>106</v>
      </c>
      <c r="G37" s="68" t="s">
        <v>157</v>
      </c>
      <c r="H37" s="70">
        <v>4800</v>
      </c>
      <c r="I37" s="71">
        <v>9</v>
      </c>
      <c r="J37" s="72">
        <f t="shared" si="0"/>
        <v>43200</v>
      </c>
      <c r="K37" s="73">
        <f t="shared" si="1"/>
        <v>11</v>
      </c>
      <c r="L37" s="68">
        <f t="shared" si="2"/>
        <v>2016</v>
      </c>
    </row>
    <row r="38" spans="2:12">
      <c r="B38" s="68" t="s">
        <v>170</v>
      </c>
      <c r="C38" s="69">
        <v>42700</v>
      </c>
      <c r="D38" s="68" t="s">
        <v>178</v>
      </c>
      <c r="E38" s="68" t="s">
        <v>105</v>
      </c>
      <c r="F38" s="68" t="s">
        <v>119</v>
      </c>
      <c r="G38" s="68" t="s">
        <v>120</v>
      </c>
      <c r="H38" s="70">
        <v>73.150000000000006</v>
      </c>
      <c r="I38" s="71">
        <v>98</v>
      </c>
      <c r="J38" s="72">
        <f t="shared" si="0"/>
        <v>7168.7000000000007</v>
      </c>
      <c r="K38" s="73">
        <f t="shared" si="1"/>
        <v>11</v>
      </c>
      <c r="L38" s="68">
        <f t="shared" si="2"/>
        <v>2016</v>
      </c>
    </row>
    <row r="39" spans="2:12">
      <c r="B39" s="68" t="s">
        <v>170</v>
      </c>
      <c r="C39" s="69">
        <v>42722</v>
      </c>
      <c r="D39" s="68" t="s">
        <v>178</v>
      </c>
      <c r="E39" s="68" t="s">
        <v>105</v>
      </c>
      <c r="F39" s="68" t="s">
        <v>106</v>
      </c>
      <c r="G39" s="68" t="s">
        <v>176</v>
      </c>
      <c r="H39" s="70">
        <v>1853.39</v>
      </c>
      <c r="I39" s="71">
        <v>12</v>
      </c>
      <c r="J39" s="72">
        <f t="shared" si="0"/>
        <v>22240.68</v>
      </c>
      <c r="K39" s="73">
        <f t="shared" si="1"/>
        <v>12</v>
      </c>
      <c r="L39" s="68">
        <f t="shared" si="2"/>
        <v>2016</v>
      </c>
    </row>
    <row r="40" spans="2:12">
      <c r="B40" s="68" t="s">
        <v>152</v>
      </c>
      <c r="C40" s="69">
        <v>42722</v>
      </c>
      <c r="D40" s="68" t="s">
        <v>171</v>
      </c>
      <c r="E40" s="68" t="s">
        <v>105</v>
      </c>
      <c r="F40" s="68" t="s">
        <v>119</v>
      </c>
      <c r="G40" s="68" t="s">
        <v>120</v>
      </c>
      <c r="H40" s="70">
        <v>73.150000000000006</v>
      </c>
      <c r="I40" s="71">
        <v>99</v>
      </c>
      <c r="J40" s="72">
        <f t="shared" si="0"/>
        <v>7241.85</v>
      </c>
      <c r="K40" s="73">
        <f t="shared" si="1"/>
        <v>12</v>
      </c>
      <c r="L40" s="68">
        <f t="shared" si="2"/>
        <v>2016</v>
      </c>
    </row>
  </sheetData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 tint="4.9989318521683403E-2"/>
  </sheetPr>
  <dimension ref="B3:T19"/>
  <sheetViews>
    <sheetView showGridLines="0" zoomScale="80" zoomScaleNormal="80" workbookViewId="0">
      <selection activeCell="T6" sqref="T6"/>
    </sheetView>
  </sheetViews>
  <sheetFormatPr defaultRowHeight="15"/>
  <cols>
    <col min="2" max="2" width="13.140625" customWidth="1"/>
    <col min="3" max="3" width="16.42578125" bestFit="1" customWidth="1"/>
    <col min="5" max="5" width="11.5703125" customWidth="1"/>
    <col min="6" max="6" width="16" bestFit="1" customWidth="1"/>
    <col min="7" max="7" width="8.85546875" bestFit="1" customWidth="1"/>
    <col min="9" max="9" width="15.7109375" customWidth="1"/>
    <col min="10" max="10" width="9.140625" customWidth="1"/>
    <col min="11" max="11" width="8.42578125" customWidth="1"/>
    <col min="12" max="12" width="9.140625" customWidth="1"/>
    <col min="13" max="13" width="9" customWidth="1"/>
    <col min="14" max="14" width="10" customWidth="1"/>
    <col min="15" max="15" width="10.7109375" customWidth="1"/>
    <col min="17" max="17" width="10.7109375" customWidth="1"/>
    <col min="18" max="18" width="8.5703125" bestFit="1" customWidth="1"/>
    <col min="19" max="19" width="14.140625" customWidth="1"/>
    <col min="20" max="20" width="16.85546875" bestFit="1" customWidth="1"/>
  </cols>
  <sheetData>
    <row r="3" spans="2:20">
      <c r="I3" s="99" t="s">
        <v>100</v>
      </c>
      <c r="J3" t="s">
        <v>179</v>
      </c>
    </row>
    <row r="5" spans="2:20">
      <c r="B5" s="99" t="s">
        <v>180</v>
      </c>
      <c r="C5" t="s">
        <v>181</v>
      </c>
      <c r="E5" s="99" t="s">
        <v>182</v>
      </c>
      <c r="F5" t="s">
        <v>181</v>
      </c>
      <c r="G5" t="s">
        <v>183</v>
      </c>
      <c r="I5" s="99" t="s">
        <v>184</v>
      </c>
      <c r="J5" s="99" t="s">
        <v>185</v>
      </c>
      <c r="Q5" s="99" t="s">
        <v>185</v>
      </c>
      <c r="R5" t="s">
        <v>186</v>
      </c>
      <c r="S5" t="s">
        <v>187</v>
      </c>
      <c r="T5" t="s">
        <v>181</v>
      </c>
    </row>
    <row r="6" spans="2:20">
      <c r="B6" s="100" t="s">
        <v>103</v>
      </c>
      <c r="C6" s="102">
        <v>286394.08</v>
      </c>
      <c r="E6" s="100" t="s">
        <v>159</v>
      </c>
      <c r="F6" s="102">
        <v>198830</v>
      </c>
      <c r="G6" s="103">
        <v>0.17106085934650533</v>
      </c>
      <c r="I6" s="99" t="s">
        <v>188</v>
      </c>
      <c r="J6" t="s">
        <v>105</v>
      </c>
      <c r="K6" t="s">
        <v>154</v>
      </c>
      <c r="L6" t="s">
        <v>129</v>
      </c>
      <c r="M6" t="s">
        <v>124</v>
      </c>
      <c r="N6" t="s">
        <v>114</v>
      </c>
      <c r="O6" t="s">
        <v>189</v>
      </c>
      <c r="Q6" s="100" t="s">
        <v>105</v>
      </c>
      <c r="R6" s="101">
        <v>13</v>
      </c>
      <c r="S6" s="102">
        <v>22551.613846153843</v>
      </c>
      <c r="T6" s="102">
        <v>293170.98</v>
      </c>
    </row>
    <row r="7" spans="2:20">
      <c r="B7" s="100" t="s">
        <v>158</v>
      </c>
      <c r="C7" s="102">
        <v>208675</v>
      </c>
      <c r="E7" s="100" t="s">
        <v>142</v>
      </c>
      <c r="F7" s="102">
        <v>143750</v>
      </c>
      <c r="G7" s="103">
        <v>0.12367348252809005</v>
      </c>
      <c r="I7" s="100" t="s">
        <v>162</v>
      </c>
      <c r="J7" s="104">
        <v>70807</v>
      </c>
      <c r="K7" s="104"/>
      <c r="L7" s="104"/>
      <c r="M7" s="104"/>
      <c r="N7" s="104">
        <v>36080</v>
      </c>
      <c r="O7" s="104">
        <v>106887</v>
      </c>
      <c r="Q7" s="100" t="s">
        <v>154</v>
      </c>
      <c r="R7" s="101">
        <v>7</v>
      </c>
      <c r="S7" s="102">
        <v>38437.842857142859</v>
      </c>
      <c r="T7" s="102">
        <v>269064.90000000002</v>
      </c>
    </row>
    <row r="8" spans="2:20">
      <c r="B8" s="100" t="s">
        <v>173</v>
      </c>
      <c r="C8" s="102">
        <v>152817</v>
      </c>
      <c r="E8" s="100" t="s">
        <v>163</v>
      </c>
      <c r="F8" s="102">
        <v>136269.04999999999</v>
      </c>
      <c r="G8" s="103">
        <v>0.11723734242987427</v>
      </c>
      <c r="I8" s="100" t="s">
        <v>157</v>
      </c>
      <c r="J8" s="104">
        <v>98100</v>
      </c>
      <c r="K8" s="104"/>
      <c r="L8" s="104">
        <v>43200</v>
      </c>
      <c r="M8" s="104"/>
      <c r="N8" s="104">
        <v>48000</v>
      </c>
      <c r="O8" s="104">
        <v>189300</v>
      </c>
      <c r="Q8" s="100" t="s">
        <v>129</v>
      </c>
      <c r="R8" s="101">
        <v>6</v>
      </c>
      <c r="S8" s="102">
        <v>44369.983333333337</v>
      </c>
      <c r="T8" s="102">
        <v>266219.90000000002</v>
      </c>
    </row>
    <row r="9" spans="2:20">
      <c r="B9" s="100" t="s">
        <v>152</v>
      </c>
      <c r="C9" s="102">
        <v>143170.80000000002</v>
      </c>
      <c r="E9" s="100" t="s">
        <v>171</v>
      </c>
      <c r="F9" s="102">
        <v>126198.85</v>
      </c>
      <c r="G9" s="103">
        <v>0.10857357405593084</v>
      </c>
      <c r="I9" s="100" t="s">
        <v>120</v>
      </c>
      <c r="J9" s="104">
        <v>27943.300000000003</v>
      </c>
      <c r="K9" s="104"/>
      <c r="L9" s="104"/>
      <c r="M9" s="104"/>
      <c r="N9" s="104"/>
      <c r="O9" s="104">
        <v>27943.300000000003</v>
      </c>
      <c r="Q9" s="100" t="s">
        <v>124</v>
      </c>
      <c r="R9" s="101">
        <v>5</v>
      </c>
      <c r="S9" s="102">
        <v>36473.816000000006</v>
      </c>
      <c r="T9" s="102">
        <v>182369.08000000002</v>
      </c>
    </row>
    <row r="10" spans="2:20">
      <c r="B10" s="100" t="s">
        <v>155</v>
      </c>
      <c r="C10" s="102">
        <v>133337.75</v>
      </c>
      <c r="E10" s="100" t="s">
        <v>169</v>
      </c>
      <c r="F10" s="102">
        <v>115430</v>
      </c>
      <c r="G10" s="103">
        <v>9.9308731048469101E-2</v>
      </c>
      <c r="I10" s="100" t="s">
        <v>164</v>
      </c>
      <c r="J10" s="104"/>
      <c r="K10" s="104">
        <v>25275</v>
      </c>
      <c r="L10" s="104">
        <v>19279.05</v>
      </c>
      <c r="M10" s="104"/>
      <c r="N10" s="104">
        <v>12330</v>
      </c>
      <c r="O10" s="104">
        <v>56884.05</v>
      </c>
      <c r="Q10" s="100" t="s">
        <v>114</v>
      </c>
      <c r="R10" s="101">
        <v>5</v>
      </c>
      <c r="S10" s="102">
        <v>30302</v>
      </c>
      <c r="T10" s="102">
        <v>151510</v>
      </c>
    </row>
    <row r="11" spans="2:20">
      <c r="B11" s="100" t="s">
        <v>167</v>
      </c>
      <c r="C11" s="102">
        <v>128680</v>
      </c>
      <c r="E11" s="100" t="s">
        <v>156</v>
      </c>
      <c r="F11" s="102">
        <v>77978.7</v>
      </c>
      <c r="G11" s="103">
        <v>6.7087981857482951E-2</v>
      </c>
      <c r="I11" s="100" t="s">
        <v>111</v>
      </c>
      <c r="J11" s="104"/>
      <c r="K11" s="104">
        <v>6800</v>
      </c>
      <c r="L11" s="104"/>
      <c r="M11" s="104"/>
      <c r="N11" s="104"/>
      <c r="O11" s="104">
        <v>6800</v>
      </c>
      <c r="Q11" s="100" t="s">
        <v>189</v>
      </c>
      <c r="R11" s="101">
        <v>36</v>
      </c>
      <c r="S11" s="102">
        <v>32287.07944444444</v>
      </c>
      <c r="T11" s="102">
        <v>1162334.8599999999</v>
      </c>
    </row>
    <row r="12" spans="2:20">
      <c r="B12" s="100" t="s">
        <v>170</v>
      </c>
      <c r="C12" s="102">
        <v>109260.23000000001</v>
      </c>
      <c r="E12" s="100" t="s">
        <v>175</v>
      </c>
      <c r="F12" s="102">
        <v>71000.850000000006</v>
      </c>
      <c r="G12" s="103">
        <v>6.1084677439683772E-2</v>
      </c>
      <c r="I12" s="100" t="s">
        <v>174</v>
      </c>
      <c r="J12" s="104">
        <v>43750</v>
      </c>
      <c r="K12" s="104"/>
      <c r="L12" s="104"/>
      <c r="M12" s="104">
        <v>33750</v>
      </c>
      <c r="N12" s="104">
        <v>55100</v>
      </c>
      <c r="O12" s="104">
        <v>132600</v>
      </c>
    </row>
    <row r="13" spans="2:20">
      <c r="B13" s="100" t="s">
        <v>189</v>
      </c>
      <c r="C13" s="102">
        <v>1162334.8600000001</v>
      </c>
      <c r="E13" s="100" t="s">
        <v>153</v>
      </c>
      <c r="F13" s="102">
        <v>70234.899999999994</v>
      </c>
      <c r="G13" s="103">
        <v>6.0425702107910616E-2</v>
      </c>
      <c r="I13" s="100" t="s">
        <v>166</v>
      </c>
      <c r="J13" s="104"/>
      <c r="K13" s="104"/>
      <c r="L13" s="104">
        <v>129690</v>
      </c>
      <c r="M13" s="104">
        <v>110000</v>
      </c>
      <c r="N13" s="104"/>
      <c r="O13" s="104">
        <v>239690</v>
      </c>
    </row>
    <row r="14" spans="2:20">
      <c r="E14" s="100" t="s">
        <v>168</v>
      </c>
      <c r="F14" s="102">
        <v>59584.05</v>
      </c>
      <c r="G14" s="103">
        <v>5.1262378898280656E-2</v>
      </c>
      <c r="I14" s="100" t="s">
        <v>121</v>
      </c>
      <c r="J14" s="104"/>
      <c r="K14" s="104">
        <v>60500</v>
      </c>
      <c r="L14" s="104">
        <v>46250</v>
      </c>
      <c r="M14" s="104"/>
      <c r="N14" s="104"/>
      <c r="O14" s="104">
        <v>106750</v>
      </c>
    </row>
    <row r="15" spans="2:20">
      <c r="E15" s="100" t="s">
        <v>165</v>
      </c>
      <c r="F15" s="102">
        <v>58950</v>
      </c>
      <c r="G15" s="103">
        <v>5.0716882052388924E-2</v>
      </c>
      <c r="I15" s="100" t="s">
        <v>126</v>
      </c>
      <c r="J15" s="104"/>
      <c r="K15" s="104">
        <v>2934.9</v>
      </c>
      <c r="L15" s="104"/>
      <c r="M15" s="104">
        <v>4174.08</v>
      </c>
      <c r="N15" s="104"/>
      <c r="O15" s="104">
        <v>7108.98</v>
      </c>
    </row>
    <row r="16" spans="2:20">
      <c r="E16" s="100" t="s">
        <v>172</v>
      </c>
      <c r="F16" s="102">
        <v>38619.08</v>
      </c>
      <c r="G16" s="103">
        <v>3.3225433847867213E-2</v>
      </c>
      <c r="I16" s="100" t="s">
        <v>177</v>
      </c>
      <c r="J16" s="104"/>
      <c r="K16" s="104"/>
      <c r="L16" s="104"/>
      <c r="M16" s="104">
        <v>34445</v>
      </c>
      <c r="N16" s="104"/>
      <c r="O16" s="104">
        <v>34445</v>
      </c>
    </row>
    <row r="17" spans="5:15">
      <c r="E17" s="100" t="s">
        <v>161</v>
      </c>
      <c r="F17" s="102">
        <v>36080</v>
      </c>
      <c r="G17" s="103">
        <v>3.1040968692963401E-2</v>
      </c>
      <c r="I17" s="100" t="s">
        <v>176</v>
      </c>
      <c r="J17" s="104">
        <v>22240.68</v>
      </c>
      <c r="K17" s="104"/>
      <c r="L17" s="104">
        <v>27800.850000000002</v>
      </c>
      <c r="M17" s="104"/>
      <c r="N17" s="104"/>
      <c r="O17" s="104">
        <v>50041.53</v>
      </c>
    </row>
    <row r="18" spans="5:15">
      <c r="E18" s="100" t="s">
        <v>178</v>
      </c>
      <c r="F18" s="102">
        <v>29409.38</v>
      </c>
      <c r="G18" s="103">
        <v>2.5301985694552772E-2</v>
      </c>
      <c r="I18" s="100" t="s">
        <v>160</v>
      </c>
      <c r="J18" s="104">
        <v>30330</v>
      </c>
      <c r="K18" s="104">
        <v>173555</v>
      </c>
      <c r="L18" s="104"/>
      <c r="M18" s="104"/>
      <c r="N18" s="104"/>
      <c r="O18" s="104">
        <v>203885</v>
      </c>
    </row>
    <row r="19" spans="5:15">
      <c r="E19" s="100" t="s">
        <v>189</v>
      </c>
      <c r="F19" s="102">
        <v>1162334.8600000001</v>
      </c>
      <c r="G19" s="103">
        <v>1</v>
      </c>
      <c r="I19" s="100" t="s">
        <v>189</v>
      </c>
      <c r="J19" s="104">
        <v>293170.98</v>
      </c>
      <c r="K19" s="104">
        <v>269064.90000000002</v>
      </c>
      <c r="L19" s="104">
        <v>266219.89999999997</v>
      </c>
      <c r="M19" s="104">
        <v>182369.08</v>
      </c>
      <c r="N19" s="104">
        <v>151510</v>
      </c>
      <c r="O19" s="104">
        <v>1162334.8599999999</v>
      </c>
    </row>
  </sheetData>
  <pageMargins left="0.511811024" right="0.511811024" top="0.78740157499999996" bottom="0.78740157499999996" header="0.31496062000000002" footer="0.31496062000000002"/>
  <pageSetup paperSize="9" orientation="portrait"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-0.249977111117893"/>
  </sheetPr>
  <dimension ref="B1:B29"/>
  <sheetViews>
    <sheetView showGridLines="0" zoomScale="140" zoomScaleNormal="140" workbookViewId="0">
      <selection activeCell="B14" sqref="B14"/>
    </sheetView>
  </sheetViews>
  <sheetFormatPr defaultRowHeight="15"/>
  <cols>
    <col min="1" max="1" width="3.7109375" customWidth="1"/>
    <col min="2" max="2" width="82.5703125" bestFit="1" customWidth="1"/>
  </cols>
  <sheetData>
    <row r="1" spans="2:2">
      <c r="B1" s="7"/>
    </row>
    <row r="2" spans="2:2">
      <c r="B2" s="8" t="s">
        <v>190</v>
      </c>
    </row>
    <row r="3" spans="2:2">
      <c r="B3" s="9" t="s">
        <v>191</v>
      </c>
    </row>
    <row r="4" spans="2:2">
      <c r="B4" s="9" t="s">
        <v>192</v>
      </c>
    </row>
    <row r="5" spans="2:2">
      <c r="B5" s="9" t="s">
        <v>193</v>
      </c>
    </row>
    <row r="6" spans="2:2">
      <c r="B6" s="9" t="s">
        <v>194</v>
      </c>
    </row>
    <row r="8" spans="2:2">
      <c r="B8" s="8" t="s">
        <v>195</v>
      </c>
    </row>
    <row r="9" spans="2:2">
      <c r="B9" s="9" t="s">
        <v>196</v>
      </c>
    </row>
    <row r="10" spans="2:2">
      <c r="B10" s="9" t="s">
        <v>197</v>
      </c>
    </row>
    <row r="11" spans="2:2">
      <c r="B11" s="9" t="s">
        <v>198</v>
      </c>
    </row>
    <row r="12" spans="2:2">
      <c r="B12" s="9" t="s">
        <v>199</v>
      </c>
    </row>
    <row r="14" spans="2:2">
      <c r="B14" s="8" t="s">
        <v>200</v>
      </c>
    </row>
    <row r="15" spans="2:2">
      <c r="B15" s="9" t="s">
        <v>201</v>
      </c>
    </row>
    <row r="16" spans="2:2">
      <c r="B16" s="9" t="s">
        <v>202</v>
      </c>
    </row>
    <row r="17" spans="2:2">
      <c r="B17" s="7"/>
    </row>
    <row r="18" spans="2:2">
      <c r="B18" s="7"/>
    </row>
    <row r="19" spans="2:2">
      <c r="B19" s="7"/>
    </row>
    <row r="20" spans="2:2">
      <c r="B20" s="7"/>
    </row>
    <row r="21" spans="2:2">
      <c r="B21" s="7"/>
    </row>
    <row r="22" spans="2:2">
      <c r="B22" s="7"/>
    </row>
    <row r="24" spans="2:2">
      <c r="B24" s="7"/>
    </row>
    <row r="25" spans="2:2">
      <c r="B25" s="7"/>
    </row>
    <row r="27" spans="2:2">
      <c r="B27" s="7"/>
    </row>
    <row r="28" spans="2:2">
      <c r="B28" s="7"/>
    </row>
    <row r="29" spans="2:2">
      <c r="B29" s="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Geraldo</dc:creator>
  <cp:keywords/>
  <dc:description/>
  <cp:lastModifiedBy>Geraldo Alvarenga</cp:lastModifiedBy>
  <cp:revision/>
  <dcterms:created xsi:type="dcterms:W3CDTF">2012-03-17T22:45:44Z</dcterms:created>
  <dcterms:modified xsi:type="dcterms:W3CDTF">2020-07-11T02:01:52Z</dcterms:modified>
  <cp:category/>
  <cp:contentStatus/>
</cp:coreProperties>
</file>